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mc:AlternateContent xmlns:mc="http://schemas.openxmlformats.org/markup-compatibility/2006">
    <mc:Choice Requires="x15">
      <x15ac:absPath xmlns:x15ac="http://schemas.microsoft.com/office/spreadsheetml/2010/11/ac" url="Z:\L-Unidad\Docs\2023\PP\ruta\Ficha perfil\"/>
    </mc:Choice>
  </mc:AlternateContent>
  <xr:revisionPtr revIDLastSave="0" documentId="13_ncr:1_{1E224C47-24D7-40F9-B110-AB71CA3EC4F5}" xr6:coauthVersionLast="36" xr6:coauthVersionMax="36" xr10:uidLastSave="{00000000-0000-0000-0000-000000000000}"/>
  <bookViews>
    <workbookView xWindow="0" yWindow="0" windowWidth="20490" windowHeight="7650" tabRatio="798" firstSheet="3"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S22" i="12" l="1"/>
  <c r="S18" i="12"/>
  <c r="K6" i="12"/>
  <c r="K5" i="12"/>
  <c r="K4" i="12"/>
  <c r="E6" i="12"/>
  <c r="E5" i="12"/>
  <c r="E4" i="12"/>
  <c r="L6" i="12" l="1"/>
  <c r="L5" i="12"/>
  <c r="L4" i="12"/>
  <c r="J4" i="12"/>
  <c r="I6" i="12" l="1"/>
  <c r="I5" i="12"/>
  <c r="F5" i="12" l="1"/>
  <c r="F6" i="12"/>
  <c r="F4" i="12"/>
  <c r="P32" i="10" l="1"/>
  <c r="P31" i="10"/>
  <c r="P30" i="10"/>
  <c r="K62" i="4" l="1"/>
  <c r="G63" i="4" l="1"/>
  <c r="G62" i="4"/>
  <c r="G61" i="4"/>
  <c r="K61" i="4"/>
  <c r="I30" i="10" s="1"/>
  <c r="K63" i="4"/>
  <c r="I32" i="10" s="1"/>
  <c r="I4" i="12" l="1"/>
  <c r="Z4" i="12" l="1"/>
  <c r="AB4" i="12"/>
  <c r="AD4" i="12"/>
  <c r="X4" i="12"/>
  <c r="AB6" i="12"/>
  <c r="AD6" i="12"/>
  <c r="X6" i="12"/>
  <c r="Z6" i="12"/>
  <c r="J5" i="12"/>
  <c r="AD5" i="12"/>
  <c r="X5" i="12"/>
  <c r="Z5" i="12"/>
  <c r="AB5" i="12"/>
  <c r="J6" i="12"/>
  <c r="AB11" i="12" l="1"/>
  <c r="X11" i="12"/>
  <c r="Z11" i="12"/>
  <c r="AD11" i="12"/>
  <c r="B28" i="4"/>
  <c r="B12" i="4"/>
  <c r="S20" i="12"/>
  <c r="S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I9" i="12" l="1"/>
  <c r="I10" i="12"/>
  <c r="I8" i="12"/>
  <c r="I7" i="12"/>
  <c r="K64" i="4" l="1"/>
  <c r="I33" i="10" s="1"/>
  <c r="K66" i="4"/>
  <c r="I35" i="10" s="1"/>
  <c r="L9" i="12"/>
  <c r="K67" i="4"/>
  <c r="I36" i="10" s="1"/>
  <c r="K65" i="4"/>
  <c r="I34" i="10" s="1"/>
  <c r="L7" i="12"/>
  <c r="L10" i="12"/>
  <c r="L8" i="12"/>
  <c r="N81" i="12"/>
  <c r="N80" i="12"/>
  <c r="N77" i="12"/>
  <c r="N78" i="12"/>
  <c r="N79" i="12"/>
  <c r="M80" i="12"/>
  <c r="M79" i="12"/>
  <c r="M77" i="12"/>
  <c r="M81" i="12"/>
  <c r="K81" i="12"/>
  <c r="L64" i="4" l="1"/>
  <c r="J33" i="10"/>
  <c r="L65" i="4"/>
  <c r="J34" i="10"/>
  <c r="L61" i="4"/>
  <c r="J30" i="10"/>
  <c r="J32" i="10"/>
  <c r="L63" i="4"/>
  <c r="L67" i="4"/>
  <c r="J36" i="10"/>
  <c r="J35" i="10"/>
  <c r="L66" i="4"/>
  <c r="N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N70" i="12"/>
  <c r="M70" i="12"/>
  <c r="N69" i="12"/>
  <c r="N68" i="12"/>
  <c r="N67" i="12"/>
  <c r="H67" i="12"/>
  <c r="I67" i="12" s="1"/>
  <c r="J67" i="12" s="1"/>
  <c r="N66" i="12"/>
  <c r="N65" i="12"/>
  <c r="N64" i="12"/>
  <c r="H64" i="12"/>
  <c r="I64" i="12" s="1"/>
  <c r="J64" i="12" s="1"/>
  <c r="N63" i="12"/>
  <c r="N62" i="12"/>
  <c r="N61" i="12"/>
  <c r="N60" i="12"/>
  <c r="H60" i="12"/>
  <c r="I60" i="12" s="1"/>
  <c r="J60" i="12" s="1"/>
  <c r="N59" i="12"/>
  <c r="G59" i="12"/>
  <c r="H59" i="12" s="1"/>
  <c r="I59" i="12" s="1"/>
  <c r="J59" i="12" s="1"/>
  <c r="N58" i="12"/>
  <c r="G58" i="12"/>
  <c r="H58" i="12" s="1"/>
  <c r="I58" i="12" s="1"/>
  <c r="J58" i="12" s="1"/>
  <c r="N57" i="12"/>
  <c r="H57" i="12"/>
  <c r="I57" i="12" s="1"/>
  <c r="J57" i="12" s="1"/>
  <c r="M56" i="12"/>
  <c r="K56" i="12"/>
  <c r="N56" i="12" s="1"/>
  <c r="G56" i="12"/>
  <c r="H56" i="12" s="1"/>
  <c r="I56" i="12" s="1"/>
  <c r="J56" i="12" s="1"/>
  <c r="N55" i="12"/>
  <c r="N54" i="12"/>
  <c r="H54" i="12"/>
  <c r="I54" i="12" s="1"/>
  <c r="J54" i="12" s="1"/>
  <c r="N53" i="12"/>
  <c r="H53" i="12"/>
  <c r="I53" i="12" s="1"/>
  <c r="J53" i="12" s="1"/>
  <c r="N52" i="12"/>
  <c r="L51" i="12"/>
  <c r="N50" i="12"/>
  <c r="H50" i="12"/>
  <c r="I50" i="12" s="1"/>
  <c r="J50" i="12" s="1"/>
  <c r="J62" i="12" l="1"/>
  <c r="K124" i="12"/>
  <c r="K125" i="12" s="1"/>
  <c r="K126" i="12" s="1"/>
  <c r="K127" i="12" s="1"/>
  <c r="K128" i="12" s="1"/>
  <c r="K82" i="12"/>
  <c r="N51" i="12" s="1"/>
  <c r="K51" i="12" s="1"/>
  <c r="B1" i="12" l="1"/>
  <c r="C13" i="12"/>
  <c r="T3" i="12"/>
  <c r="Q3" i="12"/>
  <c r="F64" i="4" l="1"/>
  <c r="F65" i="4"/>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I11" i="12"/>
  <c r="G9" i="4" s="1"/>
  <c r="D60" i="5" s="1"/>
  <c r="H11" i="12"/>
  <c r="L11" i="12"/>
  <c r="J31" i="10" l="1"/>
  <c r="E38" i="10" s="1"/>
  <c r="L62" i="4"/>
  <c r="H78" i="5" l="1"/>
  <c r="I31" i="10"/>
  <c r="I78" i="5"/>
  <c r="L68" i="4"/>
  <c r="D85" i="5" s="1"/>
</calcChain>
</file>

<file path=xl/sharedStrings.xml><?xml version="1.0" encoding="utf-8"?>
<sst xmlns="http://schemas.openxmlformats.org/spreadsheetml/2006/main" count="1015" uniqueCount="780">
  <si>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</si>
  <si>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</si>
  <si>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</si>
  <si>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</si>
  <si>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</si>
  <si>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</si>
  <si>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</si>
  <si>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</si>
  <si>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</si>
  <si>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</si>
  <si>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</si>
  <si>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</si>
  <si>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</si>
  <si>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</si>
  <si>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</si>
  <si>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</si>
  <si>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</si>
  <si>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</si>
  <si>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</si>
  <si>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</si>
  <si>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</si>
  <si>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</si>
  <si>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</si>
  <si>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</si>
  <si>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</si>
  <si>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</si>
  <si>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</si>
  <si>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</si>
  <si>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</si>
  <si>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</si>
  <si>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</si>
  <si>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</si>
  <si>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</si>
  <si>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</si>
  <si>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</si>
  <si>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</si>
  <si>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</si>
  <si>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</si>
  <si>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</si>
  <si>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</si>
  <si>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</si>
  <si>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</si>
  <si>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</si>
  <si>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</si>
  <si>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</si>
  <si>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</si>
  <si>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</si>
  <si>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</si>
  <si>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</si>
  <si>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</si>
  <si>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</si>
  <si>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</si>
  <si>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</si>
  <si>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</si>
  <si>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</si>
  <si>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</si>
  <si>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</si>
  <si>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</si>
  <si>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</si>
  <si>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</si>
  <si>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</si>
  <si>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</si>
  <si>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</si>
  <si>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</si>
  <si>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</si>
  <si>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</si>
  <si>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</si>
  <si>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</si>
  <si>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</si>
  <si>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</si>
  <si>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</si>
  <si>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</si>
  <si>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</si>
  <si>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</si>
  <si>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</si>
  <si>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</si>
  <si>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</si>
  <si>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</si>
  <si>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</si>
  <si>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</si>
  <si>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</si>
  <si>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</si>
  <si>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</si>
  <si>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</si>
  <si>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</si>
  <si>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</si>
  <si>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</si>
  <si>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</si>
  <si>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</si>
  <si>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</si>
  <si>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</si>
  <si>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</si>
  <si>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</si>
  <si>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</si>
  <si>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</si>
  <si>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</si>
  <si>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</si>
  <si>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</si>
  <si>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</si>
  <si>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</si>
  <si>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</si>
  <si>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</si>
  <si>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</si>
  <si>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</si>
  <si>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</si>
  <si>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</si>
  <si>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</si>
  <si>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</si>
  <si>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</si>
  <si>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</si>
  <si>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</si>
  <si>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</si>
  <si>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</si>
  <si>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</si>
  <si>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</si>
  <si>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</si>
  <si>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</si>
  <si>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</si>
  <si>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</si>
  <si>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</si>
  <si>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</si>
  <si>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</si>
  <si>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</si>
  <si>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</si>
  <si>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</si>
  <si>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</si>
  <si>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</si>
  <si>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</si>
  <si>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</si>
  <si>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</si>
  <si>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</si>
  <si>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</si>
  <si>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</si>
  <si>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</si>
  <si>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</si>
  <si>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</si>
  <si>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</si>
  <si>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</si>
  <si>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</si>
  <si>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</si>
  <si>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</si>
  <si>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</si>
  <si>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</si>
  <si>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</si>
  <si>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</si>
  <si>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</si>
  <si>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</si>
  <si>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</si>
  <si>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</si>
  <si>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</si>
  <si>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</si>
  <si>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</si>
  <si>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</si>
  <si>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</si>
  <si>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</si>
  <si>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</si>
  <si>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</si>
  <si>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</si>
  <si>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</si>
  <si>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</si>
  <si>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</si>
  <si>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</si>
  <si>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</si>
  <si>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</si>
  <si>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</si>
  <si>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</si>
  <si>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</si>
  <si>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</si>
  <si>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</si>
  <si>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</si>
  <si>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</si>
  <si>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</si>
  <si>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</si>
  <si>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</si>
  <si>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</si>
  <si>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</si>
  <si>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</si>
  <si>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</si>
  <si>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</si>
  <si>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</si>
  <si>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</si>
  <si>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</si>
  <si>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</si>
  <si>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</si>
  <si>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</si>
  <si>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</si>
  <si>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</si>
  <si>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</si>
  <si>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</si>
  <si>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</si>
  <si>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</si>
  <si>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</si>
  <si>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</si>
  <si>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</si>
  <si>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</si>
  <si>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</si>
  <si>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</si>
  <si>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</si>
  <si>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</si>
  <si>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</si>
  <si>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</si>
  <si>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</si>
  <si>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</si>
  <si>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</si>
  <si>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</si>
  <si>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</si>
  <si>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</si>
  <si>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</si>
  <si>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</si>
  <si>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</si>
  <si>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</si>
  <si>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</si>
  <si>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</si>
  <si>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</si>
  <si>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</si>
  <si>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</si>
  <si>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</si>
  <si>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</si>
  <si>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</si>
  <si>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</si>
  <si>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</si>
  <si>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</si>
  <si>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</si>
  <si>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</si>
  <si>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</si>
  <si>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</si>
  <si>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</si>
  <si>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</si>
  <si>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</si>
  <si>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</si>
  <si>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</si>
  <si>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</si>
  <si>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</si>
  <si>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</si>
  <si>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</si>
  <si>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</si>
  <si>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</si>
  <si>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</si>
  <si>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</si>
  <si>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</si>
  <si>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</si>
  <si>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</si>
  <si>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</si>
  <si>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</si>
  <si>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</si>
  <si>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</si>
  <si>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</si>
  <si>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</si>
  <si>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</si>
  <si>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</si>
  <si>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</si>
  <si>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</si>
  <si>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</si>
  <si>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</si>
  <si>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</si>
  <si>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</si>
  <si>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</si>
  <si>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</si>
  <si>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</si>
  <si>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</si>
  <si>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</si>
  <si>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</si>
  <si>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</si>
  <si>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</si>
  <si>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</si>
  <si>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</si>
  <si>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</si>
  <si>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</si>
  <si>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</si>
  <si>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</si>
  <si>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</si>
  <si>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</si>
  <si>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</si>
  <si>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</si>
  <si>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</si>
  <si>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</si>
  <si>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</si>
  <si>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</si>
  <si>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</si>
  <si>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</si>
  <si>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</si>
  <si>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</si>
  <si>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</si>
  <si>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</si>
  <si>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</si>
  <si>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</si>
  <si>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</si>
  <si>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</si>
  <si>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</si>
  <si>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</si>
  <si>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</si>
  <si>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</si>
  <si>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</si>
  <si>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</si>
  <si>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</si>
  <si>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</si>
  <si>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</si>
  <si>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</si>
  <si>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</si>
  <si>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</si>
  <si>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</si>
  <si>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</si>
  <si>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</si>
  <si>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</si>
  <si>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</si>
  <si>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</si>
  <si>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</si>
  <si>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</si>
  <si>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</si>
  <si>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</si>
  <si>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</si>
  <si>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</si>
  <si>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</si>
  <si>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</si>
  <si>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</si>
  <si>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</si>
  <si>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</si>
  <si>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</si>
  <si>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</si>
  <si>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</si>
  <si>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</si>
  <si>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</si>
  <si>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</si>
  <si>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</si>
  <si>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</si>
  <si>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</si>
  <si>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</si>
  <si>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</si>
  <si>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</si>
  <si>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</si>
  <si>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</si>
  <si>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</si>
  <si>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</si>
  <si>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</si>
  <si>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</si>
  <si>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</si>
  <si>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</si>
  <si>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</si>
  <si>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</si>
  <si>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</si>
  <si>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</si>
  <si>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</si>
  <si>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</si>
  <si>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</si>
  <si>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</si>
  <si>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</si>
  <si>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</si>
  <si>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</si>
  <si>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</si>
  <si>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</si>
  <si>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</si>
  <si>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</si>
  <si>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</si>
  <si>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</si>
  <si>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</si>
  <si>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</si>
  <si>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</si>
  <si>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</si>
  <si>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</si>
  <si>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</si>
  <si>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</si>
  <si>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</si>
  <si>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</si>
  <si>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</si>
  <si>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</si>
  <si>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</si>
  <si>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</si>
  <si>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</si>
  <si>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</si>
  <si>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</si>
  <si>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</si>
  <si>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</si>
  <si>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</si>
  <si>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</si>
  <si>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</si>
  <si>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</si>
  <si>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</si>
  <si>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</si>
  <si>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</si>
  <si>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</si>
  <si>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</si>
  <si>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</si>
  <si>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</si>
  <si>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</si>
  <si>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</si>
  <si>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</si>
  <si>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</si>
  <si>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</si>
  <si>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</si>
  <si>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</si>
  <si>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</si>
  <si>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</si>
  <si>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</si>
  <si>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</si>
  <si>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</si>
  <si>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</si>
  <si>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</si>
  <si>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</si>
  <si>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</si>
  <si>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</si>
  <si>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</si>
  <si>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</si>
  <si>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</si>
  <si>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</si>
  <si>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</si>
  <si>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</si>
  <si>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</si>
  <si>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</si>
  <si>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</si>
  <si>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</si>
  <si>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</si>
  <si>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</si>
  <si>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</si>
  <si>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</si>
  <si>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</si>
  <si>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</si>
  <si>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</si>
  <si>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</si>
  <si>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</si>
  <si>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</si>
  <si>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</si>
  <si>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</si>
  <si>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</si>
  <si>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</si>
  <si>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</si>
  <si>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</si>
  <si>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</si>
  <si>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</si>
  <si>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</si>
  <si>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</si>
  <si>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</si>
  <si>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</si>
  <si>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</si>
  <si>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</si>
  <si>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</si>
  <si>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</si>
  <si>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</si>
  <si>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</si>
  <si>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</si>
  <si>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</si>
  <si>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</si>
  <si>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</si>
  <si>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</si>
  <si>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</si>
  <si>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</si>
  <si>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</si>
  <si>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</si>
  <si>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</si>
  <si>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</si>
  <si>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</si>
  <si>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</si>
  <si>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</si>
  <si>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</si>
  <si>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</si>
  <si>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</si>
  <si>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</si>
  <si>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</si>
  <si>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</si>
  <si>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</si>
  <si>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</si>
  <si>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</si>
  <si>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</si>
  <si>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</si>
  <si>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</si>
  <si>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</si>
  <si>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</si>
  <si>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</si>
  <si>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</si>
  <si>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</si>
  <si>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</si>
  <si>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</si>
  <si>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</si>
  <si>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</si>
  <si>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</si>
  <si>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</si>
  <si>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</si>
  <si>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</si>
  <si>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</si>
  <si>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</si>
  <si>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</si>
  <si>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</si>
  <si>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</si>
  <si>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</si>
  <si>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</si>
  <si>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</si>
  <si>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</si>
  <si>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</si>
  <si>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</si>
  <si>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</si>
  <si>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</si>
  <si>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</si>
  <si>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</si>
  <si>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</si>
  <si>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</si>
  <si>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</si>
  <si>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</si>
  <si>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</si>
  <si>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</si>
  <si>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</si>
  <si>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</si>
  <si>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</si>
  <si>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</si>
  <si>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</si>
  <si>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</si>
  <si>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</si>
  <si>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</si>
  <si>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</si>
  <si>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</si>
  <si>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</si>
  <si>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</si>
  <si>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</si>
  <si>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</si>
  <si>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</si>
  <si>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</si>
  <si>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</si>
  <si>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</si>
  <si>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</si>
  <si>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</si>
  <si>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</si>
  <si>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</si>
  <si>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</si>
  <si>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</si>
  <si>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</si>
  <si>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</si>
  <si>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</si>
  <si>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</si>
  <si>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</si>
  <si>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</si>
  <si>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</si>
  <si>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</si>
  <si>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</si>
  <si>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</si>
  <si>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</si>
  <si>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</si>
  <si>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</si>
  <si>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</si>
  <si>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</si>
  <si>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</si>
  <si>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</si>
  <si>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</si>
  <si>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</si>
  <si>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</si>
  <si>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</si>
  <si>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</si>
  <si>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</si>
  <si>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</si>
  <si>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</si>
  <si>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</si>
  <si>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</si>
  <si>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</si>
  <si>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</si>
  <si>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</si>
  <si>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</si>
  <si>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</si>
  <si>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</si>
  <si>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</si>
  <si>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</si>
  <si>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</si>
  <si>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</si>
  <si>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</si>
  <si>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</si>
  <si>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</si>
  <si>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</si>
  <si>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</si>
  <si>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</si>
  <si>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</si>
  <si>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</si>
  <si>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</si>
  <si>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</si>
  <si>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</si>
  <si>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</si>
  <si>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</si>
  <si>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</si>
  <si>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</si>
  <si>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</si>
  <si>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</si>
  <si>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</si>
  <si>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</si>
  <si>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</si>
  <si>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</si>
  <si>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</si>
  <si>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</si>
  <si>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</si>
  <si>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</si>
  <si>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</si>
  <si>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</si>
  <si>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</si>
  <si>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</si>
  <si>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</si>
  <si>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</si>
  <si>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</si>
  <si>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</si>
  <si>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</si>
  <si>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</si>
  <si>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</si>
  <si>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</si>
  <si>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</si>
  <si>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</si>
  <si>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</si>
  <si>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</si>
  <si>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</si>
  <si>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</si>
  <si>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</si>
  <si>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</si>
  <si>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</si>
  <si>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</si>
  <si>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</si>
  <si>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</si>
  <si>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</si>
  <si>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</si>
  <si>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</si>
  <si>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</si>
  <si>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</si>
  <si>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</si>
  <si>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</si>
  <si>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</si>
  <si>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</si>
  <si>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</si>
  <si>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</si>
  <si>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</si>
  <si>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</si>
  <si>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</si>
  <si>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</si>
  <si>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</si>
  <si>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</si>
  <si>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</si>
  <si>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</si>
  <si>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</si>
  <si>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</si>
  <si>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</si>
  <si>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</si>
  <si>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</si>
  <si>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</si>
  <si>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</si>
  <si>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</si>
  <si>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</si>
  <si>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</si>
  <si>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</si>
  <si>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</si>
  <si>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</si>
  <si>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</si>
  <si>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</si>
  <si>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</si>
  <si>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</si>
  <si>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</si>
  <si>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</si>
  <si>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</si>
  <si>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</si>
  <si>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</si>
  <si>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</si>
  <si>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</si>
  <si>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</si>
  <si>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</si>
  <si>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</si>
  <si>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</si>
  <si>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</si>
  <si>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</si>
  <si>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</si>
  <si>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</si>
  <si>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</si>
  <si>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</si>
  <si>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</si>
  <si>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</si>
  <si>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</si>
  <si>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</si>
  <si>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</si>
  <si>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</si>
  <si>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</si>
  <si>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</si>
  <si>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</si>
  <si>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</si>
  <si>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</si>
  <si>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</si>
  <si>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</si>
  <si>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</si>
  <si>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</si>
  <si>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</si>
  <si>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</si>
  <si>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</si>
  <si>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</si>
  <si>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</si>
  <si>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</si>
  <si>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</si>
  <si>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</si>
  <si>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</si>
  <si>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</si>
  <si>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</si>
  <si>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</si>
  <si>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</si>
  <si>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</si>
  <si>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</si>
  <si>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</si>
  <si>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</si>
  <si>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</si>
  <si>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</si>
  <si>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</si>
  <si>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</si>
  <si>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</si>
  <si>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</si>
  <si>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</si>
  <si>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</si>
  <si>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</si>
  <si>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</si>
  <si>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</si>
  <si>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</si>
  <si>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</si>
  <si>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</si>
  <si>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</si>
  <si>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</si>
  <si>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</si>
  <si>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</si>
  <si>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</si>
  <si>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</si>
  <si>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</si>
  <si>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</si>
  <si>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</si>
  <si>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</si>
  <si>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</si>
  <si>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</si>
  <si>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</si>
  <si>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</si>
  <si>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</si>
  <si>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</si>
  <si>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</si>
  <si>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</si>
  <si>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</si>
  <si>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</si>
  <si>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</si>
  <si>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</si>
  <si>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</si>
  <si>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</si>
  <si>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</si>
  <si>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</si>
  <si>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</si>
  <si>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</si>
  <si>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</si>
  <si>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</si>
  <si>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</si>
  <si>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</si>
  <si>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</si>
  <si>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</si>
  <si>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</si>
  <si>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</si>
  <si>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</si>
  <si>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</si>
  <si>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</si>
  <si>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</si>
  <si>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</si>
  <si>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</si>
  <si>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</si>
  <si>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</si>
  <si>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</si>
  <si>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</si>
  <si>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</si>
  <si>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</si>
  <si>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</si>
  <si>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</si>
  <si>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</si>
  <si>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</si>
  <si>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</si>
  <si>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</si>
  <si>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</si>
  <si>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mayores de 13 años en adelante en Visual,</t>
  </si>
  <si>
    <t>Niños y niñas de 6 a 10 años en ortodoncia</t>
  </si>
  <si>
    <t>Personas de 18 en adelante en prótesis dental.</t>
  </si>
  <si>
    <t>Línea 3: Belén con Calidad de Vida y Sentido Social
Componente: Protección social y salud
Programa: Prestación y acceso incluyente a los servicios de salud</t>
  </si>
  <si>
    <t>DE LA ENFERMEDAD Y  PROMOCIÓN DE LA SALUD EN LA COMUNA 16  BELÉN</t>
  </si>
  <si>
    <t>POBLACIÓN 2023: 217501;  Personas no afiliadas 1485, régimen subsidiado 21.474 personas.  Causas relevantes de mortalidad son por enfermedades isquémicas del corazón, crónicas de la vías respiratorias inferiores, Neumonía, cerebrovasculares y Agresiones, otras situaciones como Embarazo en adolescentes, sífilis congénita, mortalidad perinatal, infantil y en menores de 5 años.</t>
  </si>
  <si>
    <t>Prótesis totales y parciales para personas mayores de 18 años en adelante</t>
  </si>
  <si>
    <t>Entrega de lentes y monturas para personas entre 13 a 59 años el 75% y el 25% para las personas mayores de 60 años</t>
  </si>
  <si>
    <t>Ortodoncia preventivas para niños y niñas de 6 a 10 años 364 días</t>
  </si>
  <si>
    <t>1.1.1_Elaborar prótesis dentales removibles mucosoportadas, para personas de 18 en adelante_C16</t>
  </si>
  <si>
    <t>1.1.2_Realizar estrategia  salud visual a personas mayores de 13 años y el 25% mayores de 60 años _C16</t>
  </si>
  <si>
    <t>1.1.3_Realizar estrategia salud Bucal en ortodoncia pediatrica para niños y niñas de 6 a 10 años_C16</t>
  </si>
  <si>
    <t>Ampliación de la cobertura y recursos para la atención en salud visual, oral a la población de la Comuna 16, Belén</t>
  </si>
  <si>
    <t>16.3.2.6.2</t>
  </si>
  <si>
    <t>Salud Visual en promoción y prevención  con entrega de gafas.</t>
  </si>
  <si>
    <t>y Salud oral Prótesis dental: rehabilitación función masticatoria y mejorar la autoestima del beneficiario</t>
  </si>
  <si>
    <t>Salud Oral Ortodoncia: prevenir malformaciones y guiar crecimiento dentario desde sus inicios en los niños,</t>
  </si>
  <si>
    <t>La Sec. De Salud propone ajustar  a 1500 personas como maximo, debido a la dificultad de busqueda de los beneficiarios.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</si>
</sst>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7"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s>
  <borders count="6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3" fillId="0" borderId="5"/>
    <xf numFmtId="43" fontId="26" fillId="0" borderId="0" applyFont="0" applyFill="0" applyBorder="0" applyAlignment="0" applyProtection="0"/>
  </cellStyleXfs>
  <cellXfs count="528">
    <xf numFmtId="0" fontId="0" fillId="0" borderId="0" xfId="0" applyFont="1" applyAlignment="1"/>
    <xf numFmtId="0" fontId="4" fillId="2" borderId="1"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4" fillId="0" borderId="15" xfId="0" applyFont="1" applyBorder="1" applyAlignment="1">
      <alignment vertical="center"/>
    </xf>
    <xf numFmtId="0" fontId="4" fillId="0" borderId="15" xfId="0" applyFont="1" applyBorder="1"/>
    <xf numFmtId="0" fontId="4" fillId="2" borderId="19" xfId="0" applyFont="1" applyFill="1" applyBorder="1"/>
    <xf numFmtId="0" fontId="4" fillId="2" borderId="20" xfId="0" applyFont="1" applyFill="1" applyBorder="1"/>
    <xf numFmtId="0" fontId="4" fillId="2" borderId="21" xfId="0" applyFont="1" applyFill="1" applyBorder="1"/>
    <xf numFmtId="0" fontId="4" fillId="4" borderId="1" xfId="0" applyFont="1" applyFill="1" applyBorder="1"/>
    <xf numFmtId="0" fontId="4" fillId="4" borderId="2" xfId="0" applyFont="1" applyFill="1" applyBorder="1"/>
    <xf numFmtId="0" fontId="4" fillId="4" borderId="3" xfId="0" applyFont="1" applyFill="1" applyBorder="1"/>
    <xf numFmtId="0" fontId="4" fillId="4" borderId="4" xfId="0" applyFont="1" applyFill="1" applyBorder="1"/>
    <xf numFmtId="0" fontId="4" fillId="4" borderId="5" xfId="0" applyFont="1" applyFill="1" applyBorder="1"/>
    <xf numFmtId="0" fontId="4" fillId="4" borderId="6" xfId="0" applyFont="1" applyFill="1" applyBorder="1"/>
    <xf numFmtId="0" fontId="0" fillId="4" borderId="5" xfId="0" applyFont="1" applyFill="1" applyBorder="1"/>
    <xf numFmtId="0" fontId="0" fillId="4" borderId="6" xfId="0" applyFont="1" applyFill="1" applyBorder="1"/>
    <xf numFmtId="0" fontId="5" fillId="5" borderId="1" xfId="0" applyFont="1" applyFill="1" applyBorder="1" applyAlignment="1">
      <alignment vertical="center" wrapText="1"/>
    </xf>
    <xf numFmtId="0" fontId="5" fillId="5" borderId="15" xfId="0" applyFont="1" applyFill="1" applyBorder="1" applyAlignment="1">
      <alignment vertical="center" wrapText="1"/>
    </xf>
    <xf numFmtId="0" fontId="0" fillId="0" borderId="0" xfId="0" applyFont="1"/>
    <xf numFmtId="0" fontId="4" fillId="0" borderId="0" xfId="0" applyFont="1" applyAlignment="1">
      <alignment horizontal="center" vertical="top"/>
    </xf>
    <xf numFmtId="0" fontId="4" fillId="6" borderId="1" xfId="0" applyFont="1" applyFill="1" applyBorder="1"/>
    <xf numFmtId="0" fontId="4" fillId="6" borderId="2" xfId="0" applyFont="1" applyFill="1" applyBorder="1"/>
    <xf numFmtId="0" fontId="4" fillId="6" borderId="3" xfId="0" applyFont="1" applyFill="1" applyBorder="1"/>
    <xf numFmtId="0" fontId="4" fillId="0" borderId="0" xfId="0" applyFont="1"/>
    <xf numFmtId="0" fontId="4" fillId="6" borderId="4" xfId="0" applyFont="1" applyFill="1" applyBorder="1"/>
    <xf numFmtId="0" fontId="4" fillId="6" borderId="5" xfId="0" applyFont="1" applyFill="1" applyBorder="1"/>
    <xf numFmtId="0" fontId="4" fillId="6" borderId="6" xfId="0" applyFont="1" applyFill="1" applyBorder="1"/>
    <xf numFmtId="0" fontId="4" fillId="6" borderId="19" xfId="0" applyFont="1" applyFill="1" applyBorder="1"/>
    <xf numFmtId="0" fontId="4" fillId="6" borderId="20" xfId="0" applyFont="1" applyFill="1" applyBorder="1"/>
    <xf numFmtId="0" fontId="4" fillId="6" borderId="21" xfId="0" applyFont="1" applyFill="1" applyBorder="1"/>
    <xf numFmtId="0" fontId="0" fillId="6" borderId="5" xfId="0" applyFont="1" applyFill="1" applyBorder="1"/>
    <xf numFmtId="0" fontId="8"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4" fillId="0" borderId="27" xfId="0" applyFont="1" applyBorder="1"/>
    <xf numFmtId="0" fontId="4" fillId="0" borderId="25" xfId="0" applyFont="1" applyBorder="1"/>
    <xf numFmtId="3" fontId="4" fillId="0" borderId="15" xfId="0" applyNumberFormat="1" applyFont="1" applyBorder="1"/>
    <xf numFmtId="0" fontId="5"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4" fillId="8" borderId="1" xfId="0" applyFont="1" applyFill="1" applyBorder="1"/>
    <xf numFmtId="0" fontId="4" fillId="8" borderId="2" xfId="0" applyFont="1" applyFill="1" applyBorder="1"/>
    <xf numFmtId="0" fontId="4" fillId="8" borderId="3" xfId="0" applyFont="1" applyFill="1" applyBorder="1"/>
    <xf numFmtId="0" fontId="4" fillId="8" borderId="4" xfId="0" applyFont="1" applyFill="1" applyBorder="1"/>
    <xf numFmtId="0" fontId="4" fillId="8" borderId="6" xfId="0" applyFont="1" applyFill="1" applyBorder="1"/>
    <xf numFmtId="0" fontId="4" fillId="8" borderId="5" xfId="0" applyFont="1" applyFill="1" applyBorder="1"/>
    <xf numFmtId="0" fontId="5" fillId="9" borderId="15" xfId="0" applyFont="1" applyFill="1" applyBorder="1" applyAlignment="1">
      <alignment horizontal="center" vertical="center" wrapText="1"/>
    </xf>
    <xf numFmtId="0" fontId="5" fillId="9" borderId="28" xfId="0" applyFont="1" applyFill="1" applyBorder="1" applyAlignment="1">
      <alignment horizontal="center" vertical="center" wrapText="1"/>
    </xf>
    <xf numFmtId="0" fontId="4" fillId="0" borderId="14" xfId="0" applyFont="1" applyBorder="1" applyAlignment="1">
      <alignment wrapText="1"/>
    </xf>
    <xf numFmtId="0" fontId="4" fillId="0" borderId="14" xfId="0" applyFont="1" applyBorder="1"/>
    <xf numFmtId="0" fontId="4" fillId="8" borderId="19" xfId="0" applyFont="1" applyFill="1" applyBorder="1"/>
    <xf numFmtId="0" fontId="4" fillId="8" borderId="20" xfId="0" applyFont="1" applyFill="1" applyBorder="1"/>
    <xf numFmtId="0" fontId="4" fillId="8" borderId="21" xfId="0" applyFont="1" applyFill="1" applyBorder="1"/>
    <xf numFmtId="0" fontId="9" fillId="0" borderId="0" xfId="0" applyFont="1"/>
    <xf numFmtId="0" fontId="12" fillId="0" borderId="15" xfId="0" applyFont="1" applyBorder="1" applyAlignment="1">
      <alignment horizontal="left" vertical="center"/>
    </xf>
    <xf numFmtId="0" fontId="12" fillId="0" borderId="0" xfId="0" applyFont="1" applyAlignment="1">
      <alignment wrapText="1"/>
    </xf>
    <xf numFmtId="0" fontId="12" fillId="0" borderId="25" xfId="0" applyFont="1" applyBorder="1"/>
    <xf numFmtId="0" fontId="11" fillId="9" borderId="15" xfId="0" applyFont="1" applyFill="1" applyBorder="1" applyAlignment="1">
      <alignment horizontal="center" vertical="center" wrapText="1"/>
    </xf>
    <xf numFmtId="0" fontId="12"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4"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9" fillId="10" borderId="15" xfId="0" applyNumberFormat="1" applyFont="1" applyFill="1" applyBorder="1" applyAlignment="1">
      <alignment horizontal="center" vertical="center"/>
    </xf>
    <xf numFmtId="0" fontId="15" fillId="0" borderId="31" xfId="0" applyFont="1" applyBorder="1" applyAlignment="1">
      <alignment vertical="center" wrapText="1"/>
    </xf>
    <xf numFmtId="0" fontId="4" fillId="0" borderId="5" xfId="0" applyFont="1" applyFill="1" applyBorder="1"/>
    <xf numFmtId="0" fontId="0" fillId="0" borderId="0" xfId="0" applyFont="1" applyFill="1" applyAlignment="1"/>
    <xf numFmtId="0" fontId="16" fillId="3" borderId="32" xfId="0" applyFont="1" applyFill="1" applyBorder="1" applyAlignment="1">
      <alignment horizontal="center" vertical="center"/>
    </xf>
    <xf numFmtId="0" fontId="16" fillId="4" borderId="32" xfId="0" applyFont="1" applyFill="1" applyBorder="1" applyAlignment="1">
      <alignment horizontal="center" vertical="center"/>
    </xf>
    <xf numFmtId="0" fontId="0" fillId="0" borderId="0" xfId="0" applyFont="1" applyAlignment="1"/>
    <xf numFmtId="0" fontId="20" fillId="0" borderId="0" xfId="0" applyFont="1"/>
    <xf numFmtId="0" fontId="21" fillId="0" borderId="15" xfId="0" applyFont="1" applyBorder="1" applyAlignment="1">
      <alignment vertical="center"/>
    </xf>
    <xf numFmtId="0" fontId="20" fillId="0" borderId="18" xfId="0" applyFont="1" applyBorder="1"/>
    <xf numFmtId="0" fontId="19" fillId="9" borderId="15" xfId="0" applyFont="1" applyFill="1" applyBorder="1" applyAlignment="1">
      <alignment horizontal="center" vertical="center" wrapText="1"/>
    </xf>
    <xf numFmtId="0" fontId="19" fillId="12" borderId="15" xfId="0" applyFont="1" applyFill="1" applyBorder="1" applyAlignment="1">
      <alignment horizontal="center" vertical="center" wrapText="1"/>
    </xf>
    <xf numFmtId="0" fontId="19" fillId="12" borderId="27" xfId="0" applyFont="1" applyFill="1" applyBorder="1" applyAlignment="1">
      <alignment horizontal="center" vertical="center" wrapText="1"/>
    </xf>
    <xf numFmtId="0" fontId="21" fillId="0" borderId="15" xfId="0" applyFont="1" applyBorder="1" applyAlignment="1">
      <alignment horizontal="center" vertical="center"/>
    </xf>
    <xf numFmtId="0" fontId="21" fillId="0" borderId="15" xfId="0" applyFont="1" applyBorder="1" applyAlignment="1">
      <alignment horizontal="center"/>
    </xf>
    <xf numFmtId="0" fontId="21" fillId="0" borderId="15" xfId="0" applyFont="1" applyBorder="1"/>
    <xf numFmtId="165" fontId="21" fillId="0" borderId="28" xfId="0" applyNumberFormat="1" applyFont="1" applyBorder="1"/>
    <xf numFmtId="0" fontId="20" fillId="0" borderId="15" xfId="0" applyFont="1" applyBorder="1"/>
    <xf numFmtId="0" fontId="0" fillId="0" borderId="0" xfId="0" applyFont="1" applyAlignment="1"/>
    <xf numFmtId="0" fontId="19"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6"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4" fillId="0" borderId="0" xfId="0" applyFont="1" applyFill="1"/>
    <xf numFmtId="0" fontId="0" fillId="14" borderId="0" xfId="0" applyFont="1" applyFill="1" applyAlignment="1"/>
    <xf numFmtId="0" fontId="28" fillId="0" borderId="0" xfId="0" applyFont="1"/>
    <xf numFmtId="0" fontId="29" fillId="0" borderId="5" xfId="0" applyFont="1" applyBorder="1" applyAlignment="1">
      <alignment horizontal="left" vertical="center"/>
    </xf>
    <xf numFmtId="0" fontId="28" fillId="0" borderId="0" xfId="0" applyFont="1" applyAlignment="1">
      <alignment horizontal="center"/>
    </xf>
    <xf numFmtId="0" fontId="29" fillId="15" borderId="33" xfId="0" applyFont="1" applyFill="1" applyBorder="1" applyAlignment="1">
      <alignment horizontal="center"/>
    </xf>
    <xf numFmtId="0" fontId="27" fillId="18" borderId="33" xfId="0" applyFont="1" applyFill="1" applyBorder="1" applyAlignment="1">
      <alignment horizontal="center" vertical="center"/>
    </xf>
    <xf numFmtId="0" fontId="27" fillId="19" borderId="33" xfId="0" applyFont="1" applyFill="1" applyBorder="1" applyAlignment="1">
      <alignment horizontal="center" vertical="center"/>
    </xf>
    <xf numFmtId="0" fontId="27" fillId="19" borderId="33" xfId="0" applyFont="1" applyFill="1" applyBorder="1" applyAlignment="1">
      <alignment horizontal="center" vertical="center" wrapText="1"/>
    </xf>
    <xf numFmtId="0" fontId="30" fillId="20" borderId="33" xfId="0" applyFont="1" applyFill="1" applyBorder="1" applyAlignment="1">
      <alignment horizontal="center" vertical="center" wrapText="1"/>
    </xf>
    <xf numFmtId="0" fontId="28" fillId="0" borderId="0" xfId="0" applyFont="1" applyAlignment="1">
      <alignment horizontal="center" vertical="center"/>
    </xf>
    <xf numFmtId="0" fontId="31" fillId="0" borderId="33" xfId="0" applyFont="1" applyBorder="1" applyAlignment="1">
      <alignment vertical="top" wrapText="1"/>
    </xf>
    <xf numFmtId="3" fontId="3" fillId="0" borderId="33" xfId="0" applyNumberFormat="1" applyFont="1" applyBorder="1" applyAlignment="1">
      <alignment horizontal="center" vertical="center"/>
    </xf>
    <xf numFmtId="166" fontId="3" fillId="0" borderId="33" xfId="0" applyNumberFormat="1" applyFont="1" applyBorder="1" applyAlignment="1">
      <alignment vertical="center"/>
    </xf>
    <xf numFmtId="0" fontId="31" fillId="0" borderId="33" xfId="0" applyFont="1" applyFill="1" applyBorder="1" applyAlignment="1">
      <alignment vertical="top" wrapText="1"/>
    </xf>
    <xf numFmtId="0" fontId="31" fillId="0" borderId="33" xfId="0" applyFont="1" applyFill="1" applyBorder="1" applyAlignment="1">
      <alignment horizontal="center" vertical="center" wrapText="1"/>
    </xf>
    <xf numFmtId="3" fontId="3" fillId="0" borderId="33" xfId="0" applyNumberFormat="1" applyFont="1" applyFill="1" applyBorder="1" applyAlignment="1">
      <alignment horizontal="center" vertical="center"/>
    </xf>
    <xf numFmtId="166" fontId="3" fillId="0" borderId="33" xfId="0" applyNumberFormat="1" applyFont="1" applyFill="1" applyBorder="1" applyAlignment="1">
      <alignment vertical="center"/>
    </xf>
    <xf numFmtId="0" fontId="31" fillId="0" borderId="38" xfId="0" applyFont="1" applyBorder="1" applyAlignment="1">
      <alignment vertical="center" wrapText="1"/>
    </xf>
    <xf numFmtId="0" fontId="31" fillId="0" borderId="36" xfId="0" applyFont="1" applyBorder="1" applyAlignment="1">
      <alignment horizontal="center" vertical="center" wrapText="1"/>
    </xf>
    <xf numFmtId="3" fontId="3" fillId="0" borderId="36" xfId="0" applyNumberFormat="1" applyFont="1" applyBorder="1" applyAlignment="1">
      <alignment horizontal="center" vertical="center"/>
    </xf>
    <xf numFmtId="166" fontId="3" fillId="0" borderId="36" xfId="0" applyNumberFormat="1" applyFont="1" applyBorder="1" applyAlignment="1">
      <alignment vertical="center"/>
    </xf>
    <xf numFmtId="0" fontId="31" fillId="0" borderId="35" xfId="0" applyFont="1" applyFill="1" applyBorder="1" applyAlignment="1">
      <alignment vertical="top" wrapText="1"/>
    </xf>
    <xf numFmtId="0" fontId="31" fillId="0" borderId="36" xfId="0" applyFont="1" applyFill="1" applyBorder="1" applyAlignment="1">
      <alignment horizontal="center" vertical="center" wrapText="1"/>
    </xf>
    <xf numFmtId="0" fontId="31" fillId="22" borderId="33" xfId="0" applyFont="1" applyFill="1" applyBorder="1" applyAlignment="1">
      <alignment vertical="center" wrapText="1"/>
    </xf>
    <xf numFmtId="0" fontId="32" fillId="23" borderId="33" xfId="0" applyFont="1" applyFill="1" applyBorder="1" applyAlignment="1">
      <alignment vertical="center" wrapText="1"/>
    </xf>
    <xf numFmtId="0" fontId="28" fillId="0" borderId="33" xfId="0" applyFont="1" applyBorder="1" applyAlignment="1">
      <alignment horizontal="center" vertical="center"/>
    </xf>
    <xf numFmtId="166" fontId="28" fillId="0" borderId="33" xfId="0" applyNumberFormat="1" applyFont="1" applyBorder="1" applyAlignment="1">
      <alignment horizontal="center" vertical="center"/>
    </xf>
    <xf numFmtId="3" fontId="33" fillId="0" borderId="33" xfId="0" applyNumberFormat="1" applyFont="1" applyBorder="1" applyAlignment="1">
      <alignment horizontal="center" vertical="center"/>
    </xf>
    <xf numFmtId="166" fontId="32" fillId="0" borderId="33" xfId="0" applyNumberFormat="1" applyFont="1" applyBorder="1" applyAlignment="1">
      <alignment vertical="center"/>
    </xf>
    <xf numFmtId="166" fontId="28" fillId="0" borderId="33" xfId="0" applyNumberFormat="1" applyFont="1" applyBorder="1" applyAlignment="1">
      <alignment vertical="center"/>
    </xf>
    <xf numFmtId="166" fontId="27" fillId="23" borderId="33" xfId="0" applyNumberFormat="1" applyFont="1" applyFill="1" applyBorder="1" applyAlignment="1">
      <alignment vertical="center"/>
    </xf>
    <xf numFmtId="0" fontId="28" fillId="0" borderId="0" xfId="0" applyFont="1" applyAlignment="1">
      <alignment vertical="center"/>
    </xf>
    <xf numFmtId="0" fontId="34" fillId="24" borderId="33" xfId="0" applyFont="1" applyFill="1" applyBorder="1" applyAlignment="1">
      <alignment horizontal="center" vertical="center"/>
    </xf>
    <xf numFmtId="0" fontId="34" fillId="24" borderId="33" xfId="0" applyFont="1" applyFill="1" applyBorder="1" applyAlignment="1">
      <alignment horizontal="center" vertical="center" wrapText="1"/>
    </xf>
    <xf numFmtId="0" fontId="31" fillId="25" borderId="33" xfId="0" applyFont="1" applyFill="1" applyBorder="1" applyAlignment="1">
      <alignment horizontal="left" vertical="center" wrapText="1"/>
    </xf>
    <xf numFmtId="0" fontId="31" fillId="25" borderId="33" xfId="0" applyFont="1" applyFill="1" applyBorder="1" applyAlignment="1">
      <alignment vertical="center"/>
    </xf>
    <xf numFmtId="49" fontId="9" fillId="25" borderId="33" xfId="0" applyNumberFormat="1" applyFont="1" applyFill="1" applyBorder="1" applyAlignment="1">
      <alignment vertical="center"/>
    </xf>
    <xf numFmtId="49" fontId="9" fillId="25" borderId="33" xfId="0" applyNumberFormat="1" applyFont="1" applyFill="1" applyBorder="1" applyAlignment="1">
      <alignment horizontal="center" vertical="center"/>
    </xf>
    <xf numFmtId="0" fontId="31" fillId="26" borderId="33" xfId="0" applyFont="1" applyFill="1" applyBorder="1" applyAlignment="1">
      <alignment horizontal="left" vertical="center" wrapText="1"/>
    </xf>
    <xf numFmtId="0" fontId="31" fillId="26" borderId="33" xfId="0" applyFont="1" applyFill="1" applyBorder="1" applyAlignment="1">
      <alignment vertical="center"/>
    </xf>
    <xf numFmtId="49" fontId="9" fillId="26" borderId="33" xfId="0" applyNumberFormat="1" applyFont="1" applyFill="1" applyBorder="1" applyAlignment="1">
      <alignment vertical="center"/>
    </xf>
    <xf numFmtId="49" fontId="9" fillId="26" borderId="33" xfId="0" applyNumberFormat="1" applyFont="1" applyFill="1" applyBorder="1" applyAlignment="1">
      <alignment horizontal="center" vertical="center"/>
    </xf>
    <xf numFmtId="0" fontId="31" fillId="27" borderId="33" xfId="0" applyFont="1" applyFill="1" applyBorder="1" applyAlignment="1">
      <alignment vertical="center"/>
    </xf>
    <xf numFmtId="49" fontId="9" fillId="27" borderId="33" xfId="0" applyNumberFormat="1" applyFont="1" applyFill="1" applyBorder="1" applyAlignment="1">
      <alignment vertical="center"/>
    </xf>
    <xf numFmtId="49" fontId="9" fillId="27" borderId="33" xfId="0" applyNumberFormat="1" applyFont="1" applyFill="1" applyBorder="1" applyAlignment="1">
      <alignment horizontal="center" vertical="center"/>
    </xf>
    <xf numFmtId="0" fontId="31" fillId="28" borderId="33" xfId="0" applyFont="1" applyFill="1" applyBorder="1" applyAlignment="1">
      <alignment vertical="center" wrapText="1"/>
    </xf>
    <xf numFmtId="0" fontId="31" fillId="28" borderId="33" xfId="0" applyFont="1" applyFill="1" applyBorder="1" applyAlignment="1">
      <alignment vertical="center"/>
    </xf>
    <xf numFmtId="49" fontId="9" fillId="28" borderId="33" xfId="0" applyNumberFormat="1" applyFont="1" applyFill="1" applyBorder="1" applyAlignment="1">
      <alignment vertical="center"/>
    </xf>
    <xf numFmtId="49" fontId="9" fillId="28" borderId="33" xfId="0" applyNumberFormat="1" applyFont="1" applyFill="1" applyBorder="1" applyAlignment="1">
      <alignment horizontal="center" vertical="center"/>
    </xf>
    <xf numFmtId="0" fontId="31" fillId="29" borderId="33" xfId="0" applyFont="1" applyFill="1" applyBorder="1" applyAlignment="1">
      <alignment vertical="center" wrapText="1"/>
    </xf>
    <xf numFmtId="0" fontId="31" fillId="16" borderId="33" xfId="0" applyFont="1" applyFill="1" applyBorder="1" applyAlignment="1">
      <alignment vertical="center"/>
    </xf>
    <xf numFmtId="0" fontId="31" fillId="29" borderId="33" xfId="0" applyFont="1" applyFill="1" applyBorder="1" applyAlignment="1">
      <alignment vertical="center"/>
    </xf>
    <xf numFmtId="49" fontId="9" fillId="29" borderId="33" xfId="0" applyNumberFormat="1" applyFont="1" applyFill="1" applyBorder="1" applyAlignment="1">
      <alignment vertical="center"/>
    </xf>
    <xf numFmtId="49" fontId="9" fillId="29" borderId="33" xfId="0" applyNumberFormat="1" applyFont="1" applyFill="1" applyBorder="1" applyAlignment="1">
      <alignment horizontal="center" vertical="center"/>
    </xf>
    <xf numFmtId="0" fontId="31" fillId="30" borderId="33" xfId="0" applyFont="1" applyFill="1" applyBorder="1" applyAlignment="1">
      <alignment vertical="center" wrapText="1"/>
    </xf>
    <xf numFmtId="0" fontId="31" fillId="30" borderId="33" xfId="0" applyFont="1" applyFill="1" applyBorder="1" applyAlignment="1">
      <alignment vertical="center"/>
    </xf>
    <xf numFmtId="49" fontId="9" fillId="30" borderId="33" xfId="0" applyNumberFormat="1" applyFont="1" applyFill="1" applyBorder="1" applyAlignment="1">
      <alignment vertical="center"/>
    </xf>
    <xf numFmtId="49" fontId="9" fillId="30" borderId="33" xfId="0" applyNumberFormat="1" applyFont="1" applyFill="1" applyBorder="1" applyAlignment="1">
      <alignment horizontal="center" vertical="center"/>
    </xf>
    <xf numFmtId="0" fontId="31" fillId="22" borderId="33" xfId="0" applyFont="1" applyFill="1" applyBorder="1" applyAlignment="1">
      <alignment vertical="center"/>
    </xf>
    <xf numFmtId="49" fontId="9" fillId="22" borderId="33" xfId="0" applyNumberFormat="1" applyFont="1" applyFill="1" applyBorder="1" applyAlignment="1">
      <alignment vertical="center"/>
    </xf>
    <xf numFmtId="49" fontId="9" fillId="22" borderId="33" xfId="0" applyNumberFormat="1" applyFont="1" applyFill="1" applyBorder="1" applyAlignment="1">
      <alignment horizontal="center" vertical="center"/>
    </xf>
    <xf numFmtId="0" fontId="31" fillId="27" borderId="33" xfId="0" applyFont="1" applyFill="1" applyBorder="1" applyAlignment="1">
      <alignment horizontal="left" vertical="center" wrapText="1"/>
    </xf>
    <xf numFmtId="0" fontId="31" fillId="27" borderId="33" xfId="0" applyFont="1" applyFill="1" applyBorder="1" applyAlignment="1">
      <alignment vertical="center" wrapText="1"/>
    </xf>
    <xf numFmtId="0" fontId="31" fillId="31" borderId="33" xfId="0" applyFont="1" applyFill="1" applyBorder="1" applyAlignment="1">
      <alignment vertical="center" wrapText="1"/>
    </xf>
    <xf numFmtId="0" fontId="31" fillId="31" borderId="33" xfId="0" applyFont="1" applyFill="1" applyBorder="1" applyAlignment="1">
      <alignment vertical="center"/>
    </xf>
    <xf numFmtId="49" fontId="9" fillId="31" borderId="33" xfId="0" applyNumberFormat="1" applyFont="1" applyFill="1" applyBorder="1" applyAlignment="1">
      <alignment vertical="center"/>
    </xf>
    <xf numFmtId="49" fontId="9" fillId="31" borderId="33" xfId="0" applyNumberFormat="1" applyFont="1" applyFill="1" applyBorder="1" applyAlignment="1">
      <alignment horizontal="center" vertical="center"/>
    </xf>
    <xf numFmtId="168" fontId="27" fillId="0" borderId="0" xfId="0" applyNumberFormat="1" applyFont="1" applyAlignment="1">
      <alignment horizontal="center" vertical="center"/>
    </xf>
    <xf numFmtId="0" fontId="27" fillId="0" borderId="0" xfId="0" applyFont="1" applyAlignment="1">
      <alignment horizontal="center" vertical="center"/>
    </xf>
    <xf numFmtId="168" fontId="27" fillId="18" borderId="0" xfId="0" applyNumberFormat="1" applyFont="1" applyFill="1" applyAlignment="1">
      <alignment horizontal="center" vertical="center"/>
    </xf>
    <xf numFmtId="0" fontId="27" fillId="16" borderId="0" xfId="0" applyFont="1" applyFill="1" applyAlignment="1">
      <alignment horizontal="center" vertical="center"/>
    </xf>
    <xf numFmtId="168" fontId="27" fillId="19" borderId="0" xfId="0" applyNumberFormat="1" applyFont="1" applyFill="1"/>
    <xf numFmtId="0" fontId="3" fillId="0" borderId="0" xfId="0" applyFont="1"/>
    <xf numFmtId="0" fontId="3" fillId="0" borderId="0" xfId="0" applyFont="1" applyAlignment="1">
      <alignment horizontal="center"/>
    </xf>
    <xf numFmtId="168" fontId="3" fillId="0" borderId="0" xfId="0" applyNumberFormat="1" applyFont="1"/>
    <xf numFmtId="168" fontId="3" fillId="32" borderId="0" xfId="0" applyNumberFormat="1" applyFont="1" applyFill="1"/>
    <xf numFmtId="0" fontId="35" fillId="33" borderId="31" xfId="0" applyFont="1" applyFill="1" applyBorder="1" applyAlignment="1">
      <alignment horizontal="center" vertical="center"/>
    </xf>
    <xf numFmtId="0" fontId="35" fillId="33" borderId="42" xfId="0" applyFont="1" applyFill="1" applyBorder="1" applyAlignment="1">
      <alignment horizontal="center" vertical="center"/>
    </xf>
    <xf numFmtId="0" fontId="31" fillId="0" borderId="31" xfId="0" applyFont="1" applyBorder="1" applyAlignment="1">
      <alignment vertical="center"/>
    </xf>
    <xf numFmtId="0" fontId="31" fillId="0" borderId="42" xfId="0" applyFont="1" applyBorder="1" applyAlignment="1">
      <alignment horizontal="center" vertical="center"/>
    </xf>
    <xf numFmtId="6" fontId="36" fillId="0" borderId="42" xfId="0" applyNumberFormat="1" applyFont="1" applyBorder="1" applyAlignment="1">
      <alignment vertical="center"/>
    </xf>
    <xf numFmtId="6" fontId="31" fillId="34" borderId="42" xfId="0" applyNumberFormat="1" applyFont="1" applyFill="1" applyBorder="1" applyAlignment="1">
      <alignment vertical="center"/>
    </xf>
    <xf numFmtId="6" fontId="35" fillId="33" borderId="42" xfId="0" applyNumberFormat="1" applyFont="1" applyFill="1" applyBorder="1" applyAlignment="1">
      <alignment vertical="center"/>
    </xf>
    <xf numFmtId="0" fontId="36" fillId="34" borderId="31" xfId="0" applyFont="1" applyFill="1" applyBorder="1" applyAlignment="1">
      <alignment vertical="center"/>
    </xf>
    <xf numFmtId="0" fontId="31" fillId="34" borderId="42" xfId="0" applyFont="1" applyFill="1" applyBorder="1" applyAlignment="1">
      <alignment horizontal="center" vertical="center"/>
    </xf>
    <xf numFmtId="6" fontId="36" fillId="34" borderId="42" xfId="0" applyNumberFormat="1" applyFont="1" applyFill="1" applyBorder="1" applyAlignment="1">
      <alignment horizontal="right" vertical="center" wrapText="1"/>
    </xf>
    <xf numFmtId="6" fontId="35" fillId="0" borderId="42" xfId="0" applyNumberFormat="1" applyFont="1" applyBorder="1" applyAlignment="1">
      <alignment vertical="center"/>
    </xf>
    <xf numFmtId="0" fontId="35" fillId="33" borderId="33" xfId="0" applyFont="1" applyFill="1" applyBorder="1" applyAlignment="1">
      <alignment vertical="center" wrapText="1"/>
    </xf>
    <xf numFmtId="0" fontId="35" fillId="33" borderId="33" xfId="0" applyFont="1" applyFill="1" applyBorder="1" applyAlignment="1">
      <alignment horizontal="center" vertical="center"/>
    </xf>
    <xf numFmtId="0" fontId="36" fillId="0" borderId="33" xfId="0" applyFont="1" applyBorder="1" applyAlignment="1">
      <alignment vertical="center"/>
    </xf>
    <xf numFmtId="0" fontId="36" fillId="0" borderId="33" xfId="0" applyFont="1" applyBorder="1" applyAlignment="1">
      <alignment horizontal="center" vertical="center" wrapText="1"/>
    </xf>
    <xf numFmtId="6" fontId="31" fillId="0" borderId="33" xfId="0" applyNumberFormat="1" applyFont="1" applyBorder="1" applyAlignment="1">
      <alignment horizontal="right" vertical="center" wrapText="1"/>
    </xf>
    <xf numFmtId="0" fontId="35" fillId="35" borderId="33" xfId="0" applyFont="1" applyFill="1" applyBorder="1" applyAlignment="1">
      <alignment vertical="center"/>
    </xf>
    <xf numFmtId="0" fontId="35" fillId="35" borderId="33" xfId="0" applyFont="1" applyFill="1" applyBorder="1" applyAlignment="1">
      <alignment horizontal="center" vertical="center" wrapText="1"/>
    </xf>
    <xf numFmtId="0" fontId="33" fillId="35" borderId="33" xfId="0" applyFont="1" applyFill="1" applyBorder="1" applyAlignment="1">
      <alignment vertical="center" wrapText="1"/>
    </xf>
    <xf numFmtId="6" fontId="34" fillId="35" borderId="33" xfId="0" applyNumberFormat="1" applyFont="1" applyFill="1" applyBorder="1" applyAlignment="1">
      <alignment horizontal="right" vertical="center" wrapText="1"/>
    </xf>
    <xf numFmtId="6" fontId="34" fillId="33" borderId="33" xfId="0" applyNumberFormat="1" applyFont="1" applyFill="1" applyBorder="1" applyAlignment="1">
      <alignment horizontal="right" vertical="center" wrapText="1"/>
    </xf>
    <xf numFmtId="0" fontId="35" fillId="33" borderId="33" xfId="0" applyFont="1" applyFill="1" applyBorder="1" applyAlignment="1">
      <alignment horizontal="right" vertical="center" wrapText="1"/>
    </xf>
    <xf numFmtId="0" fontId="3" fillId="0" borderId="33" xfId="0" applyFont="1" applyBorder="1"/>
    <xf numFmtId="9" fontId="3" fillId="0" borderId="33" xfId="0" applyNumberFormat="1" applyFont="1" applyBorder="1"/>
    <xf numFmtId="0" fontId="36" fillId="0" borderId="33" xfId="0" applyFont="1" applyFill="1" applyBorder="1" applyAlignment="1">
      <alignment vertical="center"/>
    </xf>
    <xf numFmtId="6" fontId="3" fillId="0" borderId="33" xfId="0" applyNumberFormat="1" applyFont="1" applyBorder="1"/>
    <xf numFmtId="0" fontId="35" fillId="33" borderId="33" xfId="0" applyFont="1" applyFill="1" applyBorder="1" applyAlignment="1">
      <alignment horizontal="center" vertical="center" wrapText="1"/>
    </xf>
    <xf numFmtId="6" fontId="31" fillId="0" borderId="33" xfId="0" applyNumberFormat="1" applyFont="1" applyBorder="1" applyAlignment="1">
      <alignment horizontal="right" vertical="center"/>
    </xf>
    <xf numFmtId="0" fontId="36" fillId="0" borderId="33" xfId="0" applyFont="1" applyBorder="1" applyAlignment="1">
      <alignment horizontal="right" vertical="center" wrapText="1"/>
    </xf>
    <xf numFmtId="6" fontId="31" fillId="0" borderId="45" xfId="0" applyNumberFormat="1" applyFont="1" applyBorder="1" applyAlignment="1">
      <alignment horizontal="right" vertical="center" wrapText="1"/>
    </xf>
    <xf numFmtId="0" fontId="35" fillId="33" borderId="35" xfId="0" applyFont="1" applyFill="1" applyBorder="1" applyAlignment="1">
      <alignment horizontal="center" vertical="center"/>
    </xf>
    <xf numFmtId="6" fontId="31" fillId="0" borderId="46" xfId="0" applyNumberFormat="1" applyFont="1" applyBorder="1" applyAlignment="1">
      <alignment horizontal="right" vertical="center" wrapText="1"/>
    </xf>
    <xf numFmtId="0" fontId="36" fillId="0" borderId="43" xfId="0" applyFont="1" applyBorder="1" applyAlignment="1">
      <alignment vertical="center"/>
    </xf>
    <xf numFmtId="0" fontId="36" fillId="0" borderId="44" xfId="0" applyFont="1" applyBorder="1" applyAlignment="1">
      <alignment horizontal="center" vertical="center" wrapText="1"/>
    </xf>
    <xf numFmtId="6" fontId="31" fillId="0" borderId="44" xfId="0" applyNumberFormat="1" applyFont="1" applyBorder="1" applyAlignment="1">
      <alignment horizontal="right" vertical="center" wrapText="1"/>
    </xf>
    <xf numFmtId="9" fontId="37" fillId="0" borderId="44" xfId="0" applyNumberFormat="1" applyFont="1" applyBorder="1" applyAlignment="1">
      <alignment vertical="center" wrapText="1"/>
    </xf>
    <xf numFmtId="0" fontId="35" fillId="33" borderId="44" xfId="0" applyFont="1" applyFill="1" applyBorder="1" applyAlignment="1">
      <alignment horizontal="right" vertical="center" wrapText="1"/>
    </xf>
    <xf numFmtId="6" fontId="34" fillId="33" borderId="45" xfId="0" applyNumberFormat="1" applyFont="1" applyFill="1" applyBorder="1" applyAlignment="1">
      <alignment horizontal="right" vertical="center" wrapText="1"/>
    </xf>
    <xf numFmtId="0" fontId="35" fillId="35" borderId="35" xfId="0" applyFont="1" applyFill="1" applyBorder="1" applyAlignment="1">
      <alignment vertical="center"/>
    </xf>
    <xf numFmtId="0" fontId="3" fillId="35" borderId="5" xfId="0" applyFont="1" applyFill="1" applyBorder="1" applyAlignment="1"/>
    <xf numFmtId="0" fontId="3" fillId="32" borderId="0" xfId="0" applyFont="1" applyFill="1"/>
    <xf numFmtId="0" fontId="31" fillId="37" borderId="33" xfId="0" applyFont="1" applyFill="1" applyBorder="1" applyAlignment="1">
      <alignment vertical="center" wrapText="1"/>
    </xf>
    <xf numFmtId="0" fontId="31" fillId="37" borderId="33" xfId="0" applyFont="1" applyFill="1" applyBorder="1" applyAlignment="1">
      <alignment vertical="center"/>
    </xf>
    <xf numFmtId="49" fontId="9" fillId="37" borderId="33" xfId="0" applyNumberFormat="1" applyFont="1" applyFill="1" applyBorder="1" applyAlignment="1">
      <alignment vertical="center"/>
    </xf>
    <xf numFmtId="49" fontId="9" fillId="37" borderId="33" xfId="0" applyNumberFormat="1" applyFont="1" applyFill="1" applyBorder="1" applyAlignment="1">
      <alignment horizontal="center" vertical="center"/>
    </xf>
    <xf numFmtId="0" fontId="31" fillId="38" borderId="33" xfId="0" applyFont="1" applyFill="1" applyBorder="1" applyAlignment="1">
      <alignment vertical="center" wrapText="1"/>
    </xf>
    <xf numFmtId="0" fontId="31" fillId="38" borderId="33" xfId="0" applyFont="1" applyFill="1" applyBorder="1" applyAlignment="1">
      <alignment vertical="center"/>
    </xf>
    <xf numFmtId="49" fontId="9" fillId="38" borderId="33" xfId="0" applyNumberFormat="1" applyFont="1" applyFill="1" applyBorder="1" applyAlignment="1">
      <alignment vertical="center"/>
    </xf>
    <xf numFmtId="49" fontId="9" fillId="38" borderId="33" xfId="0" applyNumberFormat="1" applyFont="1" applyFill="1" applyBorder="1" applyAlignment="1">
      <alignment horizontal="center" vertical="center"/>
    </xf>
    <xf numFmtId="0" fontId="31" fillId="21" borderId="33" xfId="0" applyFont="1" applyFill="1" applyBorder="1" applyAlignment="1">
      <alignment horizontal="left" vertical="center"/>
    </xf>
    <xf numFmtId="0" fontId="31" fillId="21" borderId="33" xfId="0" applyFont="1" applyFill="1" applyBorder="1" applyAlignment="1">
      <alignment vertical="center"/>
    </xf>
    <xf numFmtId="49" fontId="9" fillId="21" borderId="33" xfId="0" applyNumberFormat="1" applyFont="1" applyFill="1" applyBorder="1" applyAlignment="1">
      <alignment vertical="center"/>
    </xf>
    <xf numFmtId="49" fontId="9" fillId="21" borderId="33" xfId="0" applyNumberFormat="1" applyFont="1" applyFill="1" applyBorder="1" applyAlignment="1">
      <alignment horizontal="center" vertical="center"/>
    </xf>
    <xf numFmtId="168" fontId="28" fillId="0" borderId="33" xfId="0" applyNumberFormat="1" applyFont="1" applyBorder="1" applyAlignment="1">
      <alignment vertical="center"/>
    </xf>
    <xf numFmtId="167" fontId="28" fillId="0" borderId="33" xfId="2" applyNumberFormat="1" applyFont="1" applyBorder="1" applyAlignment="1">
      <alignment vertical="center"/>
    </xf>
    <xf numFmtId="168" fontId="28" fillId="0" borderId="33" xfId="0" applyNumberFormat="1" applyFont="1" applyFill="1" applyBorder="1"/>
    <xf numFmtId="168" fontId="28" fillId="0" borderId="33" xfId="0" applyNumberFormat="1" applyFont="1" applyFill="1" applyBorder="1" applyAlignment="1">
      <alignment vertical="center"/>
    </xf>
    <xf numFmtId="0" fontId="28" fillId="0" borderId="33" xfId="0" applyFont="1" applyBorder="1" applyAlignment="1">
      <alignment vertical="center"/>
    </xf>
    <xf numFmtId="0" fontId="27" fillId="18" borderId="33" xfId="0" applyFont="1" applyFill="1" applyBorder="1" applyAlignment="1">
      <alignment horizontal="center" vertical="center" wrapText="1"/>
    </xf>
    <xf numFmtId="0" fontId="4" fillId="0" borderId="15" xfId="0" applyFont="1" applyBorder="1" applyAlignment="1">
      <alignment horizontal="center" vertical="center"/>
    </xf>
    <xf numFmtId="0" fontId="4" fillId="0" borderId="15" xfId="0" applyFont="1" applyBorder="1" applyAlignment="1">
      <alignment horizontal="center"/>
    </xf>
    <xf numFmtId="0" fontId="35" fillId="33" borderId="50" xfId="0" applyFont="1" applyFill="1" applyBorder="1" applyAlignment="1">
      <alignment horizontal="center" vertical="center" wrapText="1"/>
    </xf>
    <xf numFmtId="0" fontId="35" fillId="33" borderId="51" xfId="0" applyFont="1" applyFill="1" applyBorder="1" applyAlignment="1">
      <alignment horizontal="center" vertical="center" wrapText="1"/>
    </xf>
    <xf numFmtId="0" fontId="3" fillId="0" borderId="52" xfId="0" applyFont="1" applyBorder="1"/>
    <xf numFmtId="6" fontId="3" fillId="0" borderId="5" xfId="0" applyNumberFormat="1" applyFont="1" applyBorder="1"/>
    <xf numFmtId="0" fontId="3" fillId="0" borderId="53" xfId="0" applyFont="1" applyBorder="1"/>
    <xf numFmtId="0" fontId="3" fillId="0" borderId="5" xfId="0" applyFont="1" applyBorder="1"/>
    <xf numFmtId="0" fontId="3" fillId="0" borderId="54" xfId="0" applyFont="1" applyBorder="1"/>
    <xf numFmtId="6" fontId="27" fillId="36" borderId="55" xfId="0" applyNumberFormat="1" applyFont="1" applyFill="1" applyBorder="1"/>
    <xf numFmtId="0" fontId="35" fillId="33" borderId="50" xfId="0" applyFont="1" applyFill="1" applyBorder="1" applyAlignment="1">
      <alignment horizontal="center" vertical="center"/>
    </xf>
    <xf numFmtId="0" fontId="38" fillId="34" borderId="50" xfId="0" applyFont="1" applyFill="1" applyBorder="1" applyAlignment="1">
      <alignment vertical="center"/>
    </xf>
    <xf numFmtId="6" fontId="3" fillId="0" borderId="51" xfId="0" applyNumberFormat="1" applyFont="1" applyBorder="1"/>
    <xf numFmtId="6" fontId="27" fillId="36" borderId="62" xfId="0" applyNumberFormat="1" applyFont="1" applyFill="1" applyBorder="1"/>
    <xf numFmtId="0" fontId="27" fillId="35" borderId="42" xfId="0" applyFont="1" applyFill="1" applyBorder="1"/>
    <xf numFmtId="0" fontId="0" fillId="0" borderId="0" xfId="0" applyFont="1" applyAlignment="1"/>
    <xf numFmtId="166" fontId="2" fillId="0" borderId="33" xfId="0" applyNumberFormat="1" applyFont="1" applyFill="1" applyBorder="1" applyAlignment="1">
      <alignment horizontal="center" vertical="center"/>
    </xf>
    <xf numFmtId="166" fontId="2" fillId="0" borderId="36" xfId="0" applyNumberFormat="1" applyFont="1" applyBorder="1" applyAlignment="1">
      <alignment horizontal="center" vertical="center"/>
    </xf>
    <xf numFmtId="0" fontId="19" fillId="3" borderId="13" xfId="0" applyFont="1" applyFill="1" applyBorder="1" applyAlignment="1">
      <alignment horizontal="center" vertical="center" wrapText="1"/>
    </xf>
    <xf numFmtId="0" fontId="4" fillId="2" borderId="2" xfId="0" applyFont="1" applyFill="1" applyBorder="1" applyAlignment="1">
      <alignment horizontal="center"/>
    </xf>
    <xf numFmtId="0" fontId="4" fillId="2" borderId="5" xfId="0" applyFont="1" applyFill="1" applyBorder="1" applyAlignment="1">
      <alignment horizontal="center"/>
    </xf>
    <xf numFmtId="0" fontId="4" fillId="2" borderId="20" xfId="0" applyFont="1" applyFill="1" applyBorder="1" applyAlignment="1">
      <alignment horizontal="center"/>
    </xf>
    <xf numFmtId="0" fontId="0" fillId="0" borderId="0" xfId="0" applyFont="1" applyAlignment="1">
      <alignment horizontal="center"/>
    </xf>
    <xf numFmtId="0" fontId="21" fillId="0" borderId="15" xfId="0" applyFont="1" applyBorder="1" applyAlignment="1">
      <alignment horizontal="left" vertical="center"/>
    </xf>
    <xf numFmtId="0" fontId="21" fillId="0" borderId="15" xfId="0" applyFont="1" applyBorder="1" applyAlignment="1">
      <alignment horizontal="left" vertical="center" wrapText="1"/>
    </xf>
    <xf numFmtId="3" fontId="21" fillId="0" borderId="15" xfId="0" applyNumberFormat="1" applyFont="1" applyBorder="1" applyAlignment="1">
      <alignment horizontal="center" vertical="center"/>
    </xf>
    <xf numFmtId="49" fontId="4" fillId="0" borderId="10" xfId="0" applyNumberFormat="1" applyFont="1" applyBorder="1" applyAlignment="1">
      <alignment wrapText="1"/>
    </xf>
    <xf numFmtId="0" fontId="4" fillId="6" borderId="2" xfId="0" applyFont="1" applyFill="1" applyBorder="1" applyAlignment="1">
      <alignment horizontal="center"/>
    </xf>
    <xf numFmtId="0" fontId="4" fillId="6" borderId="5" xfId="0" applyFont="1" applyFill="1" applyBorder="1" applyAlignment="1">
      <alignment horizontal="center"/>
    </xf>
    <xf numFmtId="0" fontId="4" fillId="6" borderId="20" xfId="0" applyFont="1" applyFill="1" applyBorder="1" applyAlignment="1">
      <alignment horizontal="center"/>
    </xf>
    <xf numFmtId="0" fontId="0" fillId="6" borderId="5" xfId="0" applyFont="1" applyFill="1" applyBorder="1" applyAlignment="1">
      <alignment horizontal="center"/>
    </xf>
    <xf numFmtId="0" fontId="4" fillId="8" borderId="2" xfId="0" applyFont="1" applyFill="1" applyBorder="1" applyAlignment="1">
      <alignment horizontal="center"/>
    </xf>
    <xf numFmtId="0" fontId="4" fillId="8" borderId="5" xfId="0" applyFont="1" applyFill="1" applyBorder="1" applyAlignment="1">
      <alignment horizontal="center"/>
    </xf>
    <xf numFmtId="0" fontId="4" fillId="0" borderId="10" xfId="0" applyFont="1" applyBorder="1" applyAlignment="1">
      <alignment horizontal="center" wrapText="1"/>
    </xf>
    <xf numFmtId="0" fontId="4" fillId="0" borderId="10" xfId="0" applyFont="1" applyBorder="1" applyAlignment="1">
      <alignment horizontal="center"/>
    </xf>
    <xf numFmtId="0" fontId="4" fillId="8" borderId="20" xfId="0" applyFont="1" applyFill="1" applyBorder="1" applyAlignment="1">
      <alignment horizontal="center"/>
    </xf>
    <xf numFmtId="3" fontId="28" fillId="0" borderId="0" xfId="0" applyNumberFormat="1" applyFont="1"/>
    <xf numFmtId="0" fontId="31" fillId="0" borderId="33" xfId="0" applyFont="1" applyBorder="1" applyAlignment="1">
      <alignment horizontal="center" vertical="center" wrapText="1"/>
    </xf>
    <xf numFmtId="0" fontId="28" fillId="0" borderId="33" xfId="0" applyFont="1" applyBorder="1" applyAlignment="1">
      <alignment horizontal="center" vertical="center" wrapText="1"/>
    </xf>
    <xf numFmtId="167" fontId="28" fillId="0" borderId="33" xfId="2" applyNumberFormat="1" applyFont="1" applyBorder="1" applyAlignment="1">
      <alignment horizontal="center" vertical="center"/>
    </xf>
    <xf numFmtId="167" fontId="28" fillId="0" borderId="33" xfId="2" applyNumberFormat="1" applyFont="1" applyFill="1" applyBorder="1" applyAlignment="1">
      <alignment horizontal="center" vertical="center"/>
    </xf>
    <xf numFmtId="0" fontId="32" fillId="0" borderId="0" xfId="0" applyFont="1"/>
    <xf numFmtId="0" fontId="8" fillId="0" borderId="0" xfId="0" applyFont="1"/>
    <xf numFmtId="49" fontId="4" fillId="0" borderId="10" xfId="0" applyNumberFormat="1" applyFont="1" applyBorder="1" applyAlignment="1">
      <alignment horizontal="left" vertical="top" wrapText="1"/>
    </xf>
    <xf numFmtId="0" fontId="4" fillId="0" borderId="12" xfId="0" applyFont="1" applyBorder="1" applyAlignment="1">
      <alignment horizontal="center" vertical="center" wrapText="1"/>
    </xf>
    <xf numFmtId="0" fontId="20" fillId="0" borderId="18" xfId="0" applyFont="1" applyBorder="1" applyAlignment="1">
      <alignment horizontal="center"/>
    </xf>
    <xf numFmtId="0" fontId="20" fillId="0" borderId="0" xfId="0" applyFont="1" applyAlignment="1">
      <alignment horizontal="center"/>
    </xf>
    <xf numFmtId="165" fontId="21" fillId="0" borderId="28" xfId="0" applyNumberFormat="1" applyFont="1" applyBorder="1" applyAlignment="1">
      <alignment horizontal="center" vertical="center"/>
    </xf>
    <xf numFmtId="0" fontId="31" fillId="0" borderId="33" xfId="0" applyFont="1" applyBorder="1" applyAlignment="1">
      <alignment horizontal="left" vertical="center" wrapText="1"/>
    </xf>
    <xf numFmtId="0" fontId="31" fillId="0" borderId="33" xfId="0" applyFont="1" applyFill="1" applyBorder="1" applyAlignment="1">
      <alignment horizontal="left" vertical="center" wrapText="1"/>
    </xf>
    <xf numFmtId="0" fontId="28" fillId="21" borderId="0" xfId="0" applyFont="1" applyFill="1"/>
    <xf numFmtId="0" fontId="4" fillId="0" borderId="14" xfId="0" applyFont="1" applyBorder="1" applyAlignment="1">
      <alignment vertical="center" wrapText="1"/>
    </xf>
    <xf numFmtId="3" fontId="4" fillId="0" borderId="14" xfId="0" applyNumberFormat="1" applyFont="1" applyBorder="1" applyAlignment="1">
      <alignment vertical="center" wrapText="1"/>
    </xf>
    <xf numFmtId="164" fontId="4" fillId="0" borderId="14" xfId="0" applyNumberFormat="1" applyFont="1" applyBorder="1" applyAlignment="1">
      <alignment vertical="center" wrapText="1"/>
    </xf>
    <xf numFmtId="0" fontId="32" fillId="0" borderId="0" xfId="0" applyFont="1" applyAlignment="1">
      <alignment horizontal="right"/>
    </xf>
    <xf numFmtId="3" fontId="32" fillId="0" borderId="0" xfId="0" applyNumberFormat="1" applyFont="1" applyAlignment="1">
      <alignment horizontal="right"/>
    </xf>
    <xf numFmtId="166" fontId="0" fillId="0" borderId="63" xfId="0" applyNumberFormat="1" applyFont="1" applyBorder="1" applyAlignment="1">
      <alignment vertical="center"/>
    </xf>
    <xf numFmtId="0" fontId="28" fillId="0" borderId="63" xfId="0" applyFont="1" applyBorder="1" applyAlignment="1">
      <alignment vertical="center"/>
    </xf>
    <xf numFmtId="0" fontId="28" fillId="0" borderId="46" xfId="0" applyFont="1" applyBorder="1" applyAlignment="1">
      <alignment vertical="center"/>
    </xf>
    <xf numFmtId="0" fontId="37" fillId="0" borderId="34" xfId="0" applyFont="1" applyBorder="1" applyAlignment="1">
      <alignment horizontal="center" vertical="center"/>
    </xf>
    <xf numFmtId="0" fontId="37" fillId="0" borderId="64" xfId="0" applyFont="1" applyBorder="1" applyAlignment="1">
      <alignment horizontal="center" vertical="center"/>
    </xf>
    <xf numFmtId="3" fontId="28" fillId="0" borderId="0" xfId="0" applyNumberFormat="1" applyFont="1" applyFill="1"/>
    <xf numFmtId="0" fontId="28" fillId="0" borderId="0" xfId="0" applyFont="1" applyFill="1"/>
    <xf numFmtId="0" fontId="20" fillId="0" borderId="15" xfId="0" applyFont="1" applyBorder="1" applyAlignment="1">
      <alignment wrapText="1"/>
    </xf>
    <xf numFmtId="49" fontId="9" fillId="0" borderId="15"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20" fillId="0" borderId="18" xfId="0" applyFont="1" applyBorder="1" applyAlignment="1">
      <alignment horizontal="center" vertical="center"/>
    </xf>
    <xf numFmtId="164" fontId="41" fillId="0" borderId="15" xfId="0" applyNumberFormat="1" applyFont="1" applyBorder="1" applyAlignment="1">
      <alignment vertical="center"/>
    </xf>
    <xf numFmtId="0" fontId="0" fillId="0" borderId="0" xfId="0" applyFont="1" applyAlignment="1">
      <alignment vertical="center"/>
    </xf>
    <xf numFmtId="166" fontId="1" fillId="0" borderId="33" xfId="0" applyNumberFormat="1" applyFont="1" applyBorder="1" applyAlignment="1">
      <alignment horizontal="center" vertical="center" wrapText="1"/>
    </xf>
    <xf numFmtId="166" fontId="1" fillId="0" borderId="33" xfId="0" applyNumberFormat="1" applyFont="1" applyFill="1" applyBorder="1" applyAlignment="1">
      <alignment horizontal="center" vertical="center"/>
    </xf>
    <xf numFmtId="0" fontId="4" fillId="4" borderId="4" xfId="0" applyFont="1" applyFill="1" applyBorder="1" applyAlignment="1">
      <alignment vertical="center"/>
    </xf>
    <xf numFmtId="0" fontId="4" fillId="4" borderId="5" xfId="0" applyFont="1" applyFill="1" applyBorder="1" applyAlignment="1">
      <alignment vertical="center"/>
    </xf>
    <xf numFmtId="0" fontId="4" fillId="4" borderId="6" xfId="0" applyFont="1" applyFill="1" applyBorder="1" applyAlignment="1">
      <alignment vertical="center"/>
    </xf>
    <xf numFmtId="166" fontId="31" fillId="0" borderId="33" xfId="0" applyNumberFormat="1" applyFont="1" applyBorder="1" applyAlignment="1">
      <alignment vertical="top" wrapText="1"/>
    </xf>
    <xf numFmtId="0" fontId="5" fillId="3" borderId="7" xfId="0" applyFont="1" applyFill="1" applyBorder="1" applyAlignment="1">
      <alignment horizontal="center" vertical="center"/>
    </xf>
    <xf numFmtId="0" fontId="6" fillId="0" borderId="8" xfId="0" applyFont="1" applyBorder="1"/>
    <xf numFmtId="0" fontId="6" fillId="0" borderId="9" xfId="0" applyFont="1" applyBorder="1"/>
    <xf numFmtId="0" fontId="6" fillId="0" borderId="10" xfId="0" applyFont="1" applyBorder="1"/>
    <xf numFmtId="0" fontId="6" fillId="0" borderId="11" xfId="0" applyFont="1" applyBorder="1"/>
    <xf numFmtId="0" fontId="6" fillId="0" borderId="12" xfId="0" applyFont="1" applyBorder="1"/>
    <xf numFmtId="0" fontId="41" fillId="0" borderId="7" xfId="0" applyFont="1" applyBorder="1" applyAlignment="1">
      <alignment horizontal="center" vertical="center"/>
    </xf>
    <xf numFmtId="0" fontId="42" fillId="0" borderId="8" xfId="0" applyFont="1" applyBorder="1" applyAlignment="1">
      <alignment vertical="center"/>
    </xf>
    <xf numFmtId="0" fontId="42" fillId="0" borderId="9" xfId="0" applyFont="1" applyBorder="1" applyAlignment="1">
      <alignment vertical="center"/>
    </xf>
    <xf numFmtId="0" fontId="42" fillId="0" borderId="10" xfId="0" applyFont="1" applyBorder="1" applyAlignment="1">
      <alignment vertical="center"/>
    </xf>
    <xf numFmtId="0" fontId="42" fillId="0" borderId="11" xfId="0" applyFont="1" applyBorder="1" applyAlignment="1">
      <alignment vertical="center"/>
    </xf>
    <xf numFmtId="0" fontId="42" fillId="0" borderId="12" xfId="0" applyFont="1" applyBorder="1" applyAlignment="1">
      <alignment vertical="center"/>
    </xf>
    <xf numFmtId="0" fontId="5" fillId="3" borderId="13" xfId="0" applyFont="1" applyFill="1" applyBorder="1" applyAlignment="1">
      <alignment horizontal="center" vertical="center"/>
    </xf>
    <xf numFmtId="0" fontId="6" fillId="0" borderId="14" xfId="0" applyFont="1" applyBorder="1" applyAlignment="1">
      <alignment horizontal="center"/>
    </xf>
    <xf numFmtId="0" fontId="5" fillId="3" borderId="13" xfId="0" applyFont="1" applyFill="1" applyBorder="1" applyAlignment="1">
      <alignment horizontal="center" vertical="center" wrapText="1"/>
    </xf>
    <xf numFmtId="0" fontId="6" fillId="0" borderId="14" xfId="0" applyFont="1" applyBorder="1"/>
    <xf numFmtId="0" fontId="4" fillId="0" borderId="23"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16" fillId="3" borderId="7" xfId="0" applyFont="1" applyFill="1" applyBorder="1" applyAlignment="1">
      <alignment horizontal="center" vertical="center" wrapText="1"/>
    </xf>
    <xf numFmtId="0" fontId="4" fillId="0" borderId="16" xfId="0" applyFont="1" applyBorder="1" applyAlignment="1">
      <alignment horizontal="left" vertical="center" wrapText="1"/>
    </xf>
    <xf numFmtId="0" fontId="6" fillId="0" borderId="17" xfId="0" applyFont="1" applyBorder="1" applyAlignment="1">
      <alignment vertical="center"/>
    </xf>
    <xf numFmtId="0" fontId="6" fillId="0" borderId="18" xfId="0" applyFont="1" applyBorder="1" applyAlignment="1">
      <alignment vertical="center"/>
    </xf>
    <xf numFmtId="0" fontId="4" fillId="0" borderId="16" xfId="0" applyFont="1" applyBorder="1" applyAlignment="1">
      <alignment horizontal="center"/>
    </xf>
    <xf numFmtId="0" fontId="6" fillId="0" borderId="17" xfId="0" applyFont="1" applyBorder="1"/>
    <xf numFmtId="0" fontId="6" fillId="0" borderId="18" xfId="0" applyFont="1" applyBorder="1"/>
    <xf numFmtId="0" fontId="5" fillId="5" borderId="7"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4" fillId="0" borderId="7" xfId="0" applyFont="1" applyBorder="1" applyAlignment="1">
      <alignment horizontal="left" vertical="center"/>
    </xf>
    <xf numFmtId="0" fontId="6" fillId="0" borderId="9" xfId="0" applyFont="1" applyBorder="1" applyAlignment="1">
      <alignment vertical="center"/>
    </xf>
    <xf numFmtId="0" fontId="6" fillId="0" borderId="10" xfId="0" applyFont="1" applyBorder="1" applyAlignment="1">
      <alignment vertical="center"/>
    </xf>
    <xf numFmtId="0" fontId="6" fillId="0" borderId="12" xfId="0" applyFont="1" applyBorder="1" applyAlignment="1">
      <alignment vertical="center"/>
    </xf>
    <xf numFmtId="0" fontId="6" fillId="0" borderId="8" xfId="0" applyFont="1" applyBorder="1" applyAlignment="1">
      <alignment vertical="center"/>
    </xf>
    <xf numFmtId="0" fontId="6" fillId="0" borderId="11" xfId="0" applyFont="1" applyBorder="1" applyAlignment="1">
      <alignment vertical="center"/>
    </xf>
    <xf numFmtId="0" fontId="4" fillId="0" borderId="7" xfId="0" applyFont="1" applyBorder="1" applyAlignment="1">
      <alignment horizontal="lef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12" xfId="0" applyFont="1" applyBorder="1" applyAlignment="1">
      <alignment vertical="center" wrapText="1"/>
    </xf>
    <xf numFmtId="0" fontId="16" fillId="5" borderId="16" xfId="0" applyFont="1" applyFill="1" applyBorder="1" applyAlignment="1">
      <alignment horizontal="center" vertical="center" wrapText="1"/>
    </xf>
    <xf numFmtId="0" fontId="4" fillId="0" borderId="16" xfId="0" applyFont="1" applyBorder="1" applyAlignment="1">
      <alignment horizontal="left" vertical="center"/>
    </xf>
    <xf numFmtId="0" fontId="5" fillId="5" borderId="16" xfId="0" applyFont="1" applyFill="1" applyBorder="1" applyAlignment="1">
      <alignment horizontal="center" vertical="center" wrapText="1"/>
    </xf>
    <xf numFmtId="0" fontId="39" fillId="0" borderId="16" xfId="0" applyFont="1" applyBorder="1" applyAlignment="1">
      <alignment horizontal="left" vertical="center" wrapText="1"/>
    </xf>
    <xf numFmtId="0" fontId="40" fillId="0" borderId="17" xfId="0" applyFont="1" applyBorder="1" applyAlignment="1">
      <alignment vertical="center"/>
    </xf>
    <xf numFmtId="0" fontId="40" fillId="0" borderId="18" xfId="0" applyFont="1" applyBorder="1" applyAlignment="1">
      <alignment vertical="center"/>
    </xf>
    <xf numFmtId="0" fontId="6" fillId="0" borderId="22" xfId="0" applyFont="1" applyBorder="1"/>
    <xf numFmtId="0" fontId="4" fillId="0" borderId="16" xfId="0" applyFont="1" applyBorder="1" applyAlignment="1">
      <alignment horizontal="center"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3" fontId="4" fillId="0" borderId="16" xfId="0" applyNumberFormat="1" applyFont="1" applyBorder="1" applyAlignment="1">
      <alignment horizontal="center" vertical="center"/>
    </xf>
    <xf numFmtId="0" fontId="5" fillId="5" borderId="23" xfId="0" applyFont="1" applyFill="1" applyBorder="1" applyAlignment="1">
      <alignment horizontal="center" vertical="center" wrapText="1"/>
    </xf>
    <xf numFmtId="0" fontId="6" fillId="0" borderId="24" xfId="0" applyFont="1" applyBorder="1"/>
    <xf numFmtId="0" fontId="4" fillId="0" borderId="16" xfId="0" applyFont="1" applyBorder="1" applyAlignment="1">
      <alignment horizontal="center" vertical="center"/>
    </xf>
    <xf numFmtId="0" fontId="5" fillId="0" borderId="16" xfId="0" applyFont="1" applyBorder="1" applyAlignment="1">
      <alignment horizontal="center" vertical="center" wrapText="1"/>
    </xf>
    <xf numFmtId="0" fontId="5" fillId="7" borderId="7" xfId="0" applyFont="1" applyFill="1" applyBorder="1" applyAlignment="1">
      <alignment horizontal="center" vertical="center"/>
    </xf>
    <xf numFmtId="0" fontId="4" fillId="0" borderId="7" xfId="0" applyFont="1" applyBorder="1" applyAlignment="1">
      <alignment horizontal="left" vertical="top" wrapText="1"/>
    </xf>
    <xf numFmtId="0" fontId="6" fillId="0" borderId="8" xfId="0" applyFont="1" applyBorder="1" applyAlignment="1">
      <alignment horizontal="left" vertical="top"/>
    </xf>
    <xf numFmtId="0" fontId="6" fillId="0" borderId="9" xfId="0" applyFont="1" applyBorder="1" applyAlignment="1">
      <alignment horizontal="left" vertical="top"/>
    </xf>
    <xf numFmtId="0" fontId="6" fillId="0" borderId="25" xfId="0" applyFont="1" applyBorder="1" applyAlignment="1">
      <alignment horizontal="left" vertical="top"/>
    </xf>
    <xf numFmtId="0" fontId="0" fillId="0" borderId="0" xfId="0" applyFont="1" applyAlignment="1">
      <alignment horizontal="left" vertical="top"/>
    </xf>
    <xf numFmtId="0" fontId="6" fillId="0" borderId="26"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xf>
    <xf numFmtId="0" fontId="6" fillId="0" borderId="12" xfId="0" applyFont="1" applyBorder="1" applyAlignment="1">
      <alignment horizontal="left" vertical="top"/>
    </xf>
    <xf numFmtId="0" fontId="4" fillId="0" borderId="7" xfId="0" applyFont="1" applyBorder="1" applyAlignment="1">
      <alignment horizontal="center" wrapText="1"/>
    </xf>
    <xf numFmtId="0" fontId="4" fillId="6" borderId="7" xfId="0" applyFont="1" applyFill="1" applyBorder="1" applyAlignment="1">
      <alignment horizontal="center" vertical="top" wrapText="1"/>
    </xf>
    <xf numFmtId="0" fontId="6" fillId="0" borderId="25" xfId="0" applyFont="1" applyBorder="1"/>
    <xf numFmtId="0" fontId="0" fillId="0" borderId="0" xfId="0" applyFont="1" applyAlignment="1"/>
    <xf numFmtId="0" fontId="6" fillId="0" borderId="26" xfId="0" applyFont="1" applyBorder="1"/>
    <xf numFmtId="0" fontId="0" fillId="0" borderId="13" xfId="0" applyFont="1" applyBorder="1" applyAlignment="1">
      <alignment horizontal="center" vertical="center"/>
    </xf>
    <xf numFmtId="0" fontId="6" fillId="0" borderId="14" xfId="0" applyFont="1" applyBorder="1" applyAlignment="1">
      <alignment vertical="center"/>
    </xf>
    <xf numFmtId="0" fontId="8" fillId="7" borderId="13" xfId="0" applyFont="1" applyFill="1" applyBorder="1" applyAlignment="1">
      <alignment horizontal="center" vertical="center"/>
    </xf>
    <xf numFmtId="0" fontId="8" fillId="7" borderId="7" xfId="0" applyFont="1" applyFill="1" applyBorder="1" applyAlignment="1">
      <alignment horizontal="center" wrapText="1"/>
    </xf>
    <xf numFmtId="0" fontId="7" fillId="6" borderId="7" xfId="0" applyFont="1" applyFill="1" applyBorder="1" applyAlignment="1">
      <alignment horizontal="center" vertical="center" wrapText="1"/>
    </xf>
    <xf numFmtId="0" fontId="5" fillId="7" borderId="16" xfId="0" applyFont="1" applyFill="1" applyBorder="1" applyAlignment="1">
      <alignment horizontal="center" vertical="center"/>
    </xf>
    <xf numFmtId="0" fontId="5" fillId="7" borderId="13" xfId="0" applyFont="1" applyFill="1" applyBorder="1" applyAlignment="1">
      <alignment horizontal="center" vertical="center"/>
    </xf>
    <xf numFmtId="0" fontId="4" fillId="0" borderId="7" xfId="0" applyFont="1" applyBorder="1" applyAlignment="1">
      <alignment horizontal="center" vertical="center"/>
    </xf>
    <xf numFmtId="0" fontId="4" fillId="0" borderId="16" xfId="0" applyFont="1" applyBorder="1" applyAlignment="1">
      <alignment horizontal="left"/>
    </xf>
    <xf numFmtId="0" fontId="4" fillId="0" borderId="7" xfId="0" applyFont="1" applyBorder="1" applyAlignment="1">
      <alignment horizontal="center" vertical="center" wrapText="1"/>
    </xf>
    <xf numFmtId="0" fontId="6" fillId="0" borderId="8" xfId="0" applyFont="1" applyBorder="1" applyAlignment="1">
      <alignment wrapText="1"/>
    </xf>
    <xf numFmtId="0" fontId="6" fillId="0" borderId="9" xfId="0" applyFont="1" applyBorder="1" applyAlignment="1">
      <alignment wrapText="1"/>
    </xf>
    <xf numFmtId="0" fontId="6" fillId="0" borderId="25" xfId="0" applyFont="1" applyBorder="1" applyAlignment="1">
      <alignment wrapText="1"/>
    </xf>
    <xf numFmtId="0" fontId="0" fillId="0" borderId="0" xfId="0" applyFont="1" applyAlignment="1">
      <alignment wrapText="1"/>
    </xf>
    <xf numFmtId="0" fontId="6" fillId="0" borderId="26" xfId="0" applyFont="1" applyBorder="1" applyAlignment="1">
      <alignment wrapText="1"/>
    </xf>
    <xf numFmtId="0" fontId="6" fillId="0" borderId="10" xfId="0" applyFont="1" applyBorder="1" applyAlignment="1">
      <alignment wrapText="1"/>
    </xf>
    <xf numFmtId="0" fontId="6" fillId="0" borderId="11" xfId="0" applyFont="1" applyBorder="1" applyAlignment="1">
      <alignment wrapText="1"/>
    </xf>
    <xf numFmtId="0" fontId="6" fillId="0" borderId="12" xfId="0" applyFont="1" applyBorder="1" applyAlignment="1">
      <alignment wrapText="1"/>
    </xf>
    <xf numFmtId="0" fontId="4" fillId="0" borderId="16" xfId="0" applyFont="1" applyBorder="1" applyAlignment="1">
      <alignment horizontal="left" wrapText="1"/>
    </xf>
    <xf numFmtId="0" fontId="6" fillId="0" borderId="25" xfId="0" applyFont="1" applyBorder="1" applyAlignment="1">
      <alignment vertical="center"/>
    </xf>
    <xf numFmtId="0" fontId="0" fillId="0" borderId="0" xfId="0" applyFont="1" applyAlignment="1">
      <alignment vertical="center"/>
    </xf>
    <xf numFmtId="0" fontId="6" fillId="0" borderId="26" xfId="0" applyFont="1" applyBorder="1" applyAlignment="1">
      <alignment vertical="center"/>
    </xf>
    <xf numFmtId="0" fontId="10" fillId="0" borderId="16" xfId="0" applyFont="1" applyBorder="1" applyAlignment="1">
      <alignment horizontal="right"/>
    </xf>
    <xf numFmtId="0" fontId="0" fillId="0" borderId="9" xfId="0" applyFont="1" applyBorder="1" applyAlignment="1">
      <alignment horizontal="center"/>
    </xf>
    <xf numFmtId="0" fontId="5" fillId="7" borderId="23" xfId="0" applyFont="1" applyFill="1" applyBorder="1" applyAlignment="1">
      <alignment horizontal="center" vertical="center"/>
    </xf>
    <xf numFmtId="0" fontId="6" fillId="0" borderId="29" xfId="0" applyFont="1" applyBorder="1"/>
    <xf numFmtId="0" fontId="39" fillId="0" borderId="7" xfId="0" applyFont="1" applyBorder="1" applyAlignment="1">
      <alignment horizontal="center" vertical="center" wrapText="1"/>
    </xf>
    <xf numFmtId="0" fontId="40" fillId="0" borderId="8" xfId="0" applyFont="1" applyBorder="1"/>
    <xf numFmtId="0" fontId="40" fillId="0" borderId="9" xfId="0" applyFont="1" applyBorder="1"/>
    <xf numFmtId="0" fontId="40" fillId="0" borderId="25" xfId="0" applyFont="1" applyBorder="1"/>
    <xf numFmtId="0" fontId="7" fillId="0" borderId="0" xfId="0" applyFont="1" applyAlignment="1"/>
    <xf numFmtId="0" fontId="40" fillId="0" borderId="26" xfId="0" applyFont="1" applyBorder="1"/>
    <xf numFmtId="0" fontId="40" fillId="0" borderId="10" xfId="0" applyFont="1" applyBorder="1"/>
    <xf numFmtId="0" fontId="40" fillId="0" borderId="11" xfId="0" applyFont="1" applyBorder="1"/>
    <xf numFmtId="0" fontId="40" fillId="0" borderId="12" xfId="0" applyFont="1" applyBorder="1"/>
    <xf numFmtId="0" fontId="0" fillId="0" borderId="9" xfId="0" applyFont="1" applyBorder="1" applyAlignment="1">
      <alignment horizontal="center" vertical="center"/>
    </xf>
    <xf numFmtId="0" fontId="6" fillId="0" borderId="12" xfId="0" applyFont="1" applyBorder="1" applyAlignment="1">
      <alignment horizontal="center"/>
    </xf>
    <xf numFmtId="0" fontId="41" fillId="9" borderId="7" xfId="0" applyFont="1" applyFill="1" applyBorder="1" applyAlignment="1">
      <alignment horizontal="center" vertical="center" wrapText="1"/>
    </xf>
    <xf numFmtId="0" fontId="46" fillId="0" borderId="8" xfId="0" applyFont="1" applyBorder="1"/>
    <xf numFmtId="0" fontId="46" fillId="0" borderId="9" xfId="0" applyFont="1" applyBorder="1"/>
    <xf numFmtId="0" fontId="46" fillId="0" borderId="10" xfId="0" applyFont="1" applyBorder="1"/>
    <xf numFmtId="0" fontId="46" fillId="0" borderId="11" xfId="0" applyFont="1" applyBorder="1"/>
    <xf numFmtId="0" fontId="46" fillId="0" borderId="12" xfId="0" applyFont="1" applyBorder="1"/>
    <xf numFmtId="0" fontId="5" fillId="9" borderId="16" xfId="0" applyFont="1" applyFill="1" applyBorder="1" applyAlignment="1">
      <alignment horizontal="center" vertical="center" wrapText="1"/>
    </xf>
    <xf numFmtId="0" fontId="0" fillId="0" borderId="33" xfId="0" applyFont="1" applyBorder="1" applyAlignment="1">
      <alignment horizontal="center" vertical="center"/>
    </xf>
    <xf numFmtId="0" fontId="8" fillId="0" borderId="33" xfId="0" applyFont="1" applyBorder="1" applyAlignment="1">
      <alignment horizontal="center" vertical="center"/>
    </xf>
    <xf numFmtId="0" fontId="0" fillId="0" borderId="33" xfId="0" applyFont="1" applyBorder="1" applyAlignment="1">
      <alignment horizontal="left" vertical="top" wrapText="1"/>
    </xf>
    <xf numFmtId="0" fontId="21" fillId="0" borderId="28" xfId="0" applyFont="1" applyBorder="1" applyAlignment="1">
      <alignment horizontal="center"/>
    </xf>
    <xf numFmtId="0" fontId="18" fillId="0" borderId="18" xfId="0" applyFont="1" applyBorder="1"/>
    <xf numFmtId="0" fontId="21" fillId="0" borderId="28" xfId="0" applyFont="1" applyBorder="1" applyAlignment="1">
      <alignment horizontal="left" vertical="center" wrapText="1"/>
    </xf>
    <xf numFmtId="0" fontId="18" fillId="0" borderId="22" xfId="0" applyFont="1" applyBorder="1"/>
    <xf numFmtId="0" fontId="20" fillId="0" borderId="33" xfId="0" applyFont="1" applyBorder="1" applyAlignment="1">
      <alignment horizontal="center" vertical="center"/>
    </xf>
    <xf numFmtId="0" fontId="18" fillId="0" borderId="22" xfId="0" applyFont="1" applyBorder="1" applyAlignment="1">
      <alignment vertical="center"/>
    </xf>
    <xf numFmtId="0" fontId="18" fillId="0" borderId="18" xfId="0" applyFont="1" applyBorder="1" applyAlignment="1">
      <alignment vertical="center"/>
    </xf>
    <xf numFmtId="0" fontId="21" fillId="0" borderId="28" xfId="0" applyFont="1" applyBorder="1" applyAlignment="1">
      <alignment horizontal="left" vertical="top" wrapText="1"/>
    </xf>
    <xf numFmtId="0" fontId="18" fillId="0" borderId="22" xfId="0" applyFont="1" applyBorder="1" applyAlignment="1">
      <alignment vertical="top"/>
    </xf>
    <xf numFmtId="0" fontId="18" fillId="0" borderId="18" xfId="0" applyFont="1" applyBorder="1" applyAlignment="1">
      <alignment vertical="top"/>
    </xf>
    <xf numFmtId="0" fontId="19" fillId="3" borderId="23" xfId="0" applyFont="1" applyFill="1" applyBorder="1" applyAlignment="1">
      <alignment horizontal="center" vertical="center" wrapText="1"/>
    </xf>
    <xf numFmtId="0" fontId="18" fillId="0" borderId="24" xfId="0" applyFont="1" applyBorder="1"/>
    <xf numFmtId="0" fontId="18" fillId="0" borderId="19" xfId="0" applyFont="1" applyBorder="1"/>
    <xf numFmtId="0" fontId="18" fillId="0" borderId="21" xfId="0" applyFont="1" applyBorder="1"/>
    <xf numFmtId="0" fontId="21" fillId="0" borderId="23" xfId="0" applyFont="1" applyBorder="1" applyAlignment="1">
      <alignment horizontal="center" vertical="center" wrapText="1"/>
    </xf>
    <xf numFmtId="0" fontId="18" fillId="0" borderId="29" xfId="0" applyFont="1" applyBorder="1"/>
    <xf numFmtId="0" fontId="18" fillId="0" borderId="20" xfId="0" applyFont="1" applyBorder="1"/>
    <xf numFmtId="0" fontId="19" fillId="9" borderId="28" xfId="0" applyFont="1" applyFill="1" applyBorder="1" applyAlignment="1">
      <alignment horizontal="center" vertical="center" wrapText="1"/>
    </xf>
    <xf numFmtId="0" fontId="19" fillId="12" borderId="28" xfId="0" applyFont="1" applyFill="1" applyBorder="1" applyAlignment="1">
      <alignment horizontal="center" vertical="center"/>
    </xf>
    <xf numFmtId="0" fontId="16" fillId="3" borderId="23" xfId="0" applyFont="1" applyFill="1" applyBorder="1" applyAlignment="1">
      <alignment horizontal="center" vertical="center"/>
    </xf>
    <xf numFmtId="0" fontId="17" fillId="0" borderId="23" xfId="0" applyFont="1" applyBorder="1" applyAlignment="1">
      <alignment horizontal="center" vertical="center"/>
    </xf>
    <xf numFmtId="0" fontId="19" fillId="3" borderId="13" xfId="0" applyFont="1" applyFill="1" applyBorder="1" applyAlignment="1">
      <alignment horizontal="center" vertical="center"/>
    </xf>
    <xf numFmtId="0" fontId="18" fillId="0" borderId="14" xfId="0" applyFont="1" applyBorder="1"/>
    <xf numFmtId="0" fontId="19" fillId="3" borderId="23" xfId="0" applyFont="1" applyFill="1" applyBorder="1" applyAlignment="1">
      <alignment horizontal="center" vertical="center"/>
    </xf>
    <xf numFmtId="0" fontId="19" fillId="3" borderId="13" xfId="0" applyFont="1" applyFill="1" applyBorder="1" applyAlignment="1">
      <alignment horizontal="center" vertical="center" wrapText="1"/>
    </xf>
    <xf numFmtId="0" fontId="18" fillId="0" borderId="14" xfId="0" applyFont="1" applyBorder="1" applyAlignment="1">
      <alignment horizontal="center"/>
    </xf>
    <xf numFmtId="165" fontId="41" fillId="0" borderId="28" xfId="0" applyNumberFormat="1" applyFont="1" applyBorder="1" applyAlignment="1">
      <alignment horizontal="center" vertical="center"/>
    </xf>
    <xf numFmtId="0" fontId="42" fillId="0" borderId="22" xfId="0" applyFont="1" applyBorder="1"/>
    <xf numFmtId="0" fontId="42" fillId="0" borderId="18" xfId="0" applyFont="1" applyBorder="1"/>
    <xf numFmtId="0" fontId="19" fillId="12" borderId="28" xfId="0" applyFont="1" applyFill="1" applyBorder="1" applyAlignment="1">
      <alignment horizontal="center" vertical="center" wrapText="1"/>
    </xf>
    <xf numFmtId="165" fontId="44" fillId="0" borderId="28" xfId="0" applyNumberFormat="1" applyFont="1" applyBorder="1" applyAlignment="1">
      <alignment horizontal="center" vertical="center"/>
    </xf>
    <xf numFmtId="0" fontId="45" fillId="0" borderId="22" xfId="0" applyFont="1" applyBorder="1"/>
    <xf numFmtId="0" fontId="45" fillId="0" borderId="18" xfId="0" applyFont="1" applyBorder="1"/>
    <xf numFmtId="0" fontId="21" fillId="0" borderId="18" xfId="0" applyFont="1" applyBorder="1" applyAlignment="1">
      <alignment horizontal="left" vertical="top" wrapText="1"/>
    </xf>
    <xf numFmtId="0" fontId="24" fillId="13" borderId="34" xfId="1" applyFont="1" applyFill="1" applyBorder="1" applyAlignment="1">
      <alignment horizontal="center" vertical="center" wrapText="1"/>
    </xf>
    <xf numFmtId="0" fontId="24" fillId="13" borderId="5" xfId="1" applyFont="1" applyFill="1" applyBorder="1" applyAlignment="1">
      <alignment horizontal="center" vertical="center" wrapText="1"/>
    </xf>
    <xf numFmtId="0" fontId="25" fillId="0" borderId="33" xfId="0" applyFont="1" applyBorder="1" applyAlignment="1">
      <alignment horizontal="center" vertical="center"/>
    </xf>
    <xf numFmtId="0" fontId="4" fillId="0" borderId="3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3" xfId="0" applyFont="1" applyBorder="1" applyAlignment="1">
      <alignment horizontal="center" vertical="center"/>
    </xf>
    <xf numFmtId="0" fontId="11" fillId="9" borderId="16" xfId="0" applyFont="1" applyFill="1" applyBorder="1" applyAlignment="1">
      <alignment horizontal="center" vertical="center" wrapText="1"/>
    </xf>
    <xf numFmtId="165" fontId="41" fillId="0" borderId="16" xfId="0" applyNumberFormat="1" applyFont="1" applyBorder="1" applyAlignment="1">
      <alignment horizontal="center" vertical="center"/>
    </xf>
    <xf numFmtId="0" fontId="42" fillId="0" borderId="17" xfId="0" applyFont="1" applyBorder="1"/>
    <xf numFmtId="0" fontId="12" fillId="0" borderId="16" xfId="0" applyFont="1" applyBorder="1" applyAlignment="1">
      <alignment horizontal="left" wrapText="1"/>
    </xf>
    <xf numFmtId="165" fontId="12" fillId="0" borderId="16" xfId="0" applyNumberFormat="1" applyFont="1" applyBorder="1" applyAlignment="1">
      <alignment horizontal="center" vertical="center"/>
    </xf>
    <xf numFmtId="0" fontId="5" fillId="0" borderId="7" xfId="0" applyFont="1" applyBorder="1" applyAlignment="1">
      <alignment horizontal="center" wrapText="1"/>
    </xf>
    <xf numFmtId="0" fontId="11" fillId="3" borderId="7" xfId="0" applyFont="1" applyFill="1" applyBorder="1" applyAlignment="1">
      <alignment horizontal="center" vertical="center" wrapText="1"/>
    </xf>
    <xf numFmtId="0" fontId="11" fillId="3" borderId="7" xfId="0" applyFont="1" applyFill="1" applyBorder="1" applyAlignment="1">
      <alignment horizontal="center" vertical="center"/>
    </xf>
    <xf numFmtId="0" fontId="42" fillId="0" borderId="8" xfId="0" applyFont="1" applyBorder="1"/>
    <xf numFmtId="0" fontId="42" fillId="0" borderId="9" xfId="0" applyFont="1" applyBorder="1"/>
    <xf numFmtId="0" fontId="42" fillId="0" borderId="10" xfId="0" applyFont="1" applyBorder="1"/>
    <xf numFmtId="0" fontId="42" fillId="0" borderId="11" xfId="0" applyFont="1" applyBorder="1"/>
    <xf numFmtId="0" fontId="42" fillId="0" borderId="12" xfId="0" applyFont="1" applyBorder="1"/>
    <xf numFmtId="0" fontId="11" fillId="3" borderId="13" xfId="0" applyFont="1" applyFill="1" applyBorder="1" applyAlignment="1">
      <alignment horizontal="center" vertical="center"/>
    </xf>
    <xf numFmtId="0" fontId="11" fillId="3" borderId="13" xfId="0" applyFont="1" applyFill="1" applyBorder="1" applyAlignment="1">
      <alignment horizontal="center" vertical="center" wrapText="1"/>
    </xf>
    <xf numFmtId="0" fontId="12" fillId="0" borderId="16" xfId="0" applyFont="1" applyBorder="1" applyAlignment="1">
      <alignment horizontal="left" vertical="top" wrapText="1"/>
    </xf>
    <xf numFmtId="0" fontId="6" fillId="0" borderId="17" xfId="0" applyFont="1" applyBorder="1" applyAlignment="1">
      <alignment vertical="top"/>
    </xf>
    <xf numFmtId="0" fontId="6" fillId="0" borderId="18" xfId="0" applyFont="1" applyBorder="1" applyAlignment="1">
      <alignment vertical="top"/>
    </xf>
    <xf numFmtId="0" fontId="12" fillId="0" borderId="16" xfId="0" applyFont="1" applyBorder="1" applyAlignment="1">
      <alignment horizontal="left" vertical="center" wrapText="1"/>
    </xf>
    <xf numFmtId="0" fontId="12" fillId="0" borderId="7" xfId="0" applyFont="1" applyBorder="1" applyAlignment="1">
      <alignment horizontal="center" vertical="center" wrapText="1"/>
    </xf>
    <xf numFmtId="0" fontId="11" fillId="3" borderId="33" xfId="0" applyFont="1" applyFill="1" applyBorder="1" applyAlignment="1">
      <alignment horizontal="center" vertical="center" wrapText="1"/>
    </xf>
    <xf numFmtId="0" fontId="6" fillId="0" borderId="33" xfId="0" applyFont="1" applyBorder="1" applyAlignment="1">
      <alignment horizontal="center" vertical="center"/>
    </xf>
    <xf numFmtId="0" fontId="6" fillId="0" borderId="33" xfId="0" applyFont="1" applyBorder="1" applyAlignment="1">
      <alignment horizontal="center" vertical="center" wrapText="1"/>
    </xf>
    <xf numFmtId="0" fontId="11" fillId="9" borderId="7" xfId="0" applyFont="1" applyFill="1" applyBorder="1" applyAlignment="1">
      <alignment horizontal="center" vertical="center" wrapText="1"/>
    </xf>
    <xf numFmtId="3" fontId="12" fillId="0" borderId="16" xfId="0" applyNumberFormat="1" applyFont="1" applyBorder="1" applyAlignment="1">
      <alignment horizontal="center" vertical="center"/>
    </xf>
    <xf numFmtId="0" fontId="11" fillId="9" borderId="7" xfId="0" applyFont="1" applyFill="1" applyBorder="1" applyAlignment="1">
      <alignment horizontal="center" vertical="center"/>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29" fillId="0" borderId="37" xfId="0" applyFont="1" applyBorder="1" applyAlignment="1">
      <alignment horizontal="left" vertical="center"/>
    </xf>
    <xf numFmtId="0" fontId="29" fillId="15" borderId="33" xfId="0" applyFont="1" applyFill="1" applyBorder="1" applyAlignment="1">
      <alignment horizontal="center"/>
    </xf>
    <xf numFmtId="0" fontId="29" fillId="16" borderId="33" xfId="0" applyFont="1" applyFill="1" applyBorder="1" applyAlignment="1">
      <alignment horizontal="center"/>
    </xf>
    <xf numFmtId="0" fontId="29" fillId="17" borderId="33" xfId="0" applyFont="1" applyFill="1" applyBorder="1" applyAlignment="1">
      <alignment horizontal="center" vertical="center"/>
    </xf>
    <xf numFmtId="0" fontId="35" fillId="15" borderId="39" xfId="0" applyFont="1" applyFill="1" applyBorder="1" applyAlignment="1">
      <alignment horizontal="center" vertical="center"/>
    </xf>
    <xf numFmtId="0" fontId="35" fillId="15" borderId="40" xfId="0" applyFont="1" applyFill="1" applyBorder="1" applyAlignment="1">
      <alignment horizontal="center" vertical="center"/>
    </xf>
    <xf numFmtId="0" fontId="35" fillId="15" borderId="41" xfId="0" applyFont="1" applyFill="1" applyBorder="1" applyAlignment="1">
      <alignment horizontal="center" vertical="center"/>
    </xf>
    <xf numFmtId="0" fontId="27" fillId="21" borderId="47" xfId="0" applyFont="1" applyFill="1" applyBorder="1" applyAlignment="1">
      <alignment horizontal="center"/>
    </xf>
    <xf numFmtId="0" fontId="27" fillId="21" borderId="48" xfId="0" applyFont="1" applyFill="1" applyBorder="1" applyAlignment="1">
      <alignment horizontal="center"/>
    </xf>
    <xf numFmtId="0" fontId="27" fillId="21" borderId="49" xfId="0" applyFont="1" applyFill="1" applyBorder="1" applyAlignment="1">
      <alignment horizontal="center"/>
    </xf>
    <xf numFmtId="0" fontId="3" fillId="0" borderId="43" xfId="0" applyFont="1" applyBorder="1" applyAlignment="1">
      <alignment horizontal="center"/>
    </xf>
    <xf numFmtId="0" fontId="3" fillId="0" borderId="44" xfId="0" applyFont="1" applyBorder="1" applyAlignment="1">
      <alignment horizontal="center"/>
    </xf>
    <xf numFmtId="0" fontId="3" fillId="0" borderId="45" xfId="0" applyFont="1" applyBorder="1" applyAlignment="1">
      <alignment horizontal="center"/>
    </xf>
    <xf numFmtId="0" fontId="27" fillId="15" borderId="56" xfId="0" applyFont="1" applyFill="1" applyBorder="1" applyAlignment="1">
      <alignment horizontal="center"/>
    </xf>
    <xf numFmtId="0" fontId="27" fillId="15" borderId="57" xfId="0" applyFont="1" applyFill="1" applyBorder="1" applyAlignment="1">
      <alignment horizontal="center"/>
    </xf>
    <xf numFmtId="0" fontId="27" fillId="15" borderId="58" xfId="0" applyFont="1" applyFill="1" applyBorder="1" applyAlignment="1">
      <alignment horizontal="center"/>
    </xf>
    <xf numFmtId="0" fontId="3" fillId="36" borderId="59" xfId="0" applyFont="1" applyFill="1" applyBorder="1" applyAlignment="1">
      <alignment horizontal="center"/>
    </xf>
    <xf numFmtId="0" fontId="3" fillId="36" borderId="60" xfId="0" applyFont="1" applyFill="1" applyBorder="1" applyAlignment="1">
      <alignment horizontal="center"/>
    </xf>
    <xf numFmtId="0" fontId="3" fillId="36" borderId="61" xfId="0" applyFont="1" applyFill="1" applyBorder="1" applyAlignment="1">
      <alignment horizontal="center"/>
    </xf>
    <xf numFmtId="0" fontId="35" fillId="33" borderId="39" xfId="0" applyFont="1" applyFill="1" applyBorder="1" applyAlignment="1">
      <alignment horizontal="center" vertical="center"/>
    </xf>
    <xf numFmtId="0" fontId="35" fillId="33" borderId="40" xfId="0" applyFont="1" applyFill="1" applyBorder="1" applyAlignment="1">
      <alignment horizontal="center" vertical="center"/>
    </xf>
    <xf numFmtId="0" fontId="35" fillId="33" borderId="41" xfId="0" applyFont="1" applyFill="1" applyBorder="1" applyAlignment="1">
      <alignment horizontal="center" vertical="center"/>
    </xf>
    <xf numFmtId="0" fontId="35" fillId="33" borderId="39" xfId="0" applyFont="1" applyFill="1" applyBorder="1" applyAlignment="1">
      <alignment vertical="center"/>
    </xf>
    <xf numFmtId="0" fontId="35" fillId="33" borderId="40" xfId="0" applyFont="1" applyFill="1" applyBorder="1" applyAlignment="1">
      <alignment vertical="center"/>
    </xf>
    <xf numFmtId="0" fontId="35" fillId="33" borderId="41" xfId="0" applyFont="1" applyFill="1" applyBorder="1" applyAlignment="1">
      <alignment vertical="center"/>
    </xf>
    <xf numFmtId="0" fontId="36" fillId="0" borderId="39" xfId="0" applyFont="1" applyBorder="1" applyAlignment="1">
      <alignment vertical="center"/>
    </xf>
    <xf numFmtId="0" fontId="36" fillId="0" borderId="40" xfId="0" applyFont="1" applyBorder="1" applyAlignment="1">
      <alignment vertical="center"/>
    </xf>
    <xf numFmtId="0" fontId="36" fillId="0" borderId="41" xfId="0" applyFont="1" applyBorder="1" applyAlignment="1">
      <alignment vertical="center"/>
    </xf>
    <xf numFmtId="0" fontId="35" fillId="15" borderId="33" xfId="0" applyFont="1" applyFill="1" applyBorder="1" applyAlignment="1">
      <alignment horizontal="center" vertical="center"/>
    </xf>
    <xf numFmtId="0" fontId="27" fillId="15" borderId="33" xfId="0" applyFont="1" applyFill="1" applyBorder="1" applyAlignment="1">
      <alignment horizontal="center"/>
    </xf>
    <xf numFmtId="166" fontId="8" fillId="40" borderId="43" xfId="0" applyNumberFormat="1" applyFont="1" applyFill="1" applyBorder="1" applyAlignment="1">
      <alignment horizontal="center" vertical="center"/>
    </xf>
    <xf numFmtId="166" fontId="8" fillId="40" borderId="45" xfId="0" applyNumberFormat="1" applyFont="1" applyFill="1" applyBorder="1" applyAlignment="1">
      <alignment horizontal="center" vertical="center"/>
    </xf>
    <xf numFmtId="0" fontId="43" fillId="39" borderId="0" xfId="0" applyFont="1" applyFill="1" applyAlignment="1">
      <alignment horizontal="center" vertical="center"/>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G21" sqref="G21:L22"/>
    </sheetView>
  </sheetViews>
  <sheetFormatPr baseColWidth="10" defaultColWidth="12.625" defaultRowHeight="15" customHeight="1" x14ac:dyDescent="0.2"/>
  <cols>
    <col min="3" max="4" width="9.375" customWidth="1"/>
    <col min="5" max="5" width="9.375" style="253" customWidth="1"/>
    <col min="6" max="10" width="9.375" customWidth="1"/>
    <col min="11" max="11" width="15.125" customWidth="1"/>
    <col min="12" max="26" width="9.375" customWidth="1"/>
  </cols>
  <sheetData>
    <row r="2" spans="4:13" x14ac:dyDescent="0.25">
      <c r="D2" s="1"/>
      <c r="E2" s="250"/>
      <c r="F2" s="2"/>
      <c r="G2" s="2"/>
      <c r="H2" s="2"/>
      <c r="I2" s="2"/>
      <c r="J2" s="2"/>
      <c r="K2" s="2"/>
      <c r="L2" s="2"/>
      <c r="M2" s="3"/>
    </row>
    <row r="3" spans="4:13" x14ac:dyDescent="0.25">
      <c r="D3" s="4"/>
      <c r="E3" s="251"/>
      <c r="F3" s="5"/>
      <c r="G3" s="5"/>
      <c r="H3" s="5"/>
      <c r="I3" s="5"/>
      <c r="J3" s="5"/>
      <c r="K3" s="5"/>
      <c r="L3" s="5"/>
      <c r="M3" s="6"/>
    </row>
    <row r="4" spans="4:13" x14ac:dyDescent="0.25">
      <c r="D4" s="4"/>
      <c r="E4" s="306" t="s">
        <v>0</v>
      </c>
      <c r="F4" s="307"/>
      <c r="G4" s="307"/>
      <c r="H4" s="307"/>
      <c r="I4" s="307"/>
      <c r="J4" s="307"/>
      <c r="K4" s="307"/>
      <c r="L4" s="308"/>
      <c r="M4" s="6"/>
    </row>
    <row r="5" spans="4:13" x14ac:dyDescent="0.25">
      <c r="D5" s="4"/>
      <c r="E5" s="309"/>
      <c r="F5" s="310"/>
      <c r="G5" s="310"/>
      <c r="H5" s="310"/>
      <c r="I5" s="310"/>
      <c r="J5" s="310"/>
      <c r="K5" s="310"/>
      <c r="L5" s="311"/>
      <c r="M5" s="6"/>
    </row>
    <row r="6" spans="4:13" x14ac:dyDescent="0.25">
      <c r="D6" s="4"/>
      <c r="E6" s="251"/>
      <c r="F6" s="5"/>
      <c r="G6" s="5"/>
      <c r="H6" s="5"/>
      <c r="I6" s="5"/>
      <c r="J6" s="5"/>
      <c r="K6" s="5"/>
      <c r="L6" s="5"/>
      <c r="M6" s="6"/>
    </row>
    <row r="7" spans="4:13" x14ac:dyDescent="0.25">
      <c r="D7" s="4"/>
      <c r="E7" s="306" t="s">
        <v>1</v>
      </c>
      <c r="F7" s="307"/>
      <c r="G7" s="308"/>
      <c r="H7" s="312" t="s">
        <v>95</v>
      </c>
      <c r="I7" s="313"/>
      <c r="J7" s="313"/>
      <c r="K7" s="313"/>
      <c r="L7" s="314"/>
      <c r="M7" s="6"/>
    </row>
    <row r="8" spans="4:13" x14ac:dyDescent="0.25">
      <c r="D8" s="4"/>
      <c r="E8" s="309"/>
      <c r="F8" s="310"/>
      <c r="G8" s="311"/>
      <c r="H8" s="315"/>
      <c r="I8" s="316"/>
      <c r="J8" s="316"/>
      <c r="K8" s="316"/>
      <c r="L8" s="317"/>
      <c r="M8" s="6"/>
    </row>
    <row r="9" spans="4:13" x14ac:dyDescent="0.25">
      <c r="D9" s="4"/>
      <c r="E9" s="251"/>
      <c r="F9" s="5"/>
      <c r="G9" s="5"/>
      <c r="H9" s="5"/>
      <c r="I9" s="5"/>
      <c r="J9" s="5"/>
      <c r="K9" s="5"/>
      <c r="L9" s="5"/>
      <c r="M9" s="6"/>
    </row>
    <row r="10" spans="4:13" x14ac:dyDescent="0.25">
      <c r="D10" s="4"/>
      <c r="E10" s="306" t="s">
        <v>2</v>
      </c>
      <c r="F10" s="307"/>
      <c r="G10" s="307"/>
      <c r="H10" s="307"/>
      <c r="I10" s="307"/>
      <c r="J10" s="307"/>
      <c r="K10" s="307"/>
      <c r="L10" s="308"/>
      <c r="M10" s="6"/>
    </row>
    <row r="11" spans="4:13" x14ac:dyDescent="0.25">
      <c r="D11" s="4"/>
      <c r="E11" s="309"/>
      <c r="F11" s="310"/>
      <c r="G11" s="310"/>
      <c r="H11" s="310"/>
      <c r="I11" s="310"/>
      <c r="J11" s="310"/>
      <c r="K11" s="310"/>
      <c r="L11" s="311"/>
      <c r="M11" s="6"/>
    </row>
    <row r="12" spans="4:13" x14ac:dyDescent="0.25">
      <c r="D12" s="4"/>
      <c r="E12" s="318" t="s">
        <v>3</v>
      </c>
      <c r="F12" s="306" t="s">
        <v>4</v>
      </c>
      <c r="G12" s="307"/>
      <c r="H12" s="307"/>
      <c r="I12" s="307"/>
      <c r="J12" s="308"/>
      <c r="K12" s="320" t="s">
        <v>5</v>
      </c>
      <c r="L12" s="318" t="s">
        <v>6</v>
      </c>
      <c r="M12" s="6"/>
    </row>
    <row r="13" spans="4:13" ht="30" customHeight="1" x14ac:dyDescent="0.25">
      <c r="D13" s="4"/>
      <c r="E13" s="319"/>
      <c r="F13" s="309"/>
      <c r="G13" s="310"/>
      <c r="H13" s="310"/>
      <c r="I13" s="310"/>
      <c r="J13" s="311"/>
      <c r="K13" s="321"/>
      <c r="L13" s="321"/>
      <c r="M13" s="6"/>
    </row>
    <row r="14" spans="4:13" ht="51" customHeight="1" x14ac:dyDescent="0.25">
      <c r="D14" s="4"/>
      <c r="E14" s="231">
        <v>1</v>
      </c>
      <c r="F14" s="329" t="s">
        <v>774</v>
      </c>
      <c r="G14" s="330"/>
      <c r="H14" s="330"/>
      <c r="I14" s="330"/>
      <c r="J14" s="331"/>
      <c r="K14" s="231">
        <v>65</v>
      </c>
      <c r="L14" s="231" t="s">
        <v>775</v>
      </c>
      <c r="M14" s="6"/>
    </row>
    <row r="15" spans="4:13" ht="15.75" customHeight="1" x14ac:dyDescent="0.25">
      <c r="D15" s="4"/>
      <c r="E15" s="231"/>
      <c r="F15" s="329"/>
      <c r="G15" s="330"/>
      <c r="H15" s="330"/>
      <c r="I15" s="330"/>
      <c r="J15" s="331"/>
      <c r="K15" s="231"/>
      <c r="L15" s="7"/>
      <c r="M15" s="6"/>
    </row>
    <row r="16" spans="4:13" x14ac:dyDescent="0.25">
      <c r="D16" s="4"/>
      <c r="E16" s="232"/>
      <c r="F16" s="332"/>
      <c r="G16" s="333"/>
      <c r="H16" s="333"/>
      <c r="I16" s="333"/>
      <c r="J16" s="334"/>
      <c r="K16" s="8"/>
      <c r="L16" s="8"/>
      <c r="M16" s="6"/>
    </row>
    <row r="17" spans="4:13" x14ac:dyDescent="0.25">
      <c r="D17" s="4"/>
      <c r="E17" s="232"/>
      <c r="F17" s="332"/>
      <c r="G17" s="333"/>
      <c r="H17" s="333"/>
      <c r="I17" s="333"/>
      <c r="J17" s="334"/>
      <c r="K17" s="8"/>
      <c r="L17" s="8"/>
      <c r="M17" s="6"/>
    </row>
    <row r="18" spans="4:13" x14ac:dyDescent="0.25">
      <c r="D18" s="4"/>
      <c r="E18" s="232"/>
      <c r="F18" s="332"/>
      <c r="G18" s="333"/>
      <c r="H18" s="333"/>
      <c r="I18" s="333"/>
      <c r="J18" s="334"/>
      <c r="K18" s="8"/>
      <c r="L18" s="8"/>
      <c r="M18" s="6"/>
    </row>
    <row r="19" spans="4:13" x14ac:dyDescent="0.25">
      <c r="D19" s="4"/>
      <c r="E19" s="232"/>
      <c r="F19" s="332"/>
      <c r="G19" s="333"/>
      <c r="H19" s="333"/>
      <c r="I19" s="333"/>
      <c r="J19" s="334"/>
      <c r="K19" s="8"/>
      <c r="L19" s="8"/>
      <c r="M19" s="6"/>
    </row>
    <row r="20" spans="4:13" x14ac:dyDescent="0.25">
      <c r="D20" s="4"/>
      <c r="E20" s="251"/>
      <c r="F20" s="5"/>
      <c r="G20" s="5"/>
      <c r="H20" s="5"/>
      <c r="I20" s="5"/>
      <c r="J20" s="5"/>
      <c r="K20" s="5"/>
      <c r="L20" s="5"/>
      <c r="M20" s="6"/>
    </row>
    <row r="21" spans="4:13" ht="29.25" customHeight="1" x14ac:dyDescent="0.25">
      <c r="D21" s="4"/>
      <c r="E21" s="306" t="s">
        <v>7</v>
      </c>
      <c r="F21" s="308"/>
      <c r="G21" s="322" t="s">
        <v>765</v>
      </c>
      <c r="H21" s="323"/>
      <c r="I21" s="323"/>
      <c r="J21" s="323"/>
      <c r="K21" s="323"/>
      <c r="L21" s="324"/>
      <c r="M21" s="6"/>
    </row>
    <row r="22" spans="4:13" ht="29.25" customHeight="1" x14ac:dyDescent="0.25">
      <c r="D22" s="4"/>
      <c r="E22" s="309"/>
      <c r="F22" s="311"/>
      <c r="G22" s="325"/>
      <c r="H22" s="326"/>
      <c r="I22" s="326"/>
      <c r="J22" s="326"/>
      <c r="K22" s="326"/>
      <c r="L22" s="327"/>
      <c r="M22" s="6"/>
    </row>
    <row r="23" spans="4:13" ht="15.75" customHeight="1" x14ac:dyDescent="0.25">
      <c r="D23" s="4"/>
      <c r="E23" s="251"/>
      <c r="F23" s="5"/>
      <c r="G23" s="5"/>
      <c r="H23" s="5"/>
      <c r="I23" s="5"/>
      <c r="J23" s="5"/>
      <c r="K23" s="5"/>
      <c r="L23" s="5"/>
      <c r="M23" s="6"/>
    </row>
    <row r="24" spans="4:13" ht="14.25" customHeight="1" x14ac:dyDescent="0.25">
      <c r="D24" s="4"/>
      <c r="E24" s="328" t="s">
        <v>8</v>
      </c>
      <c r="F24" s="308"/>
      <c r="G24" s="312" t="s">
        <v>147</v>
      </c>
      <c r="H24" s="313"/>
      <c r="I24" s="313"/>
      <c r="J24" s="313"/>
      <c r="K24" s="313"/>
      <c r="L24" s="314"/>
      <c r="M24" s="6"/>
    </row>
    <row r="25" spans="4:13" ht="15.75" customHeight="1" x14ac:dyDescent="0.25">
      <c r="D25" s="4"/>
      <c r="E25" s="309"/>
      <c r="F25" s="311"/>
      <c r="G25" s="315"/>
      <c r="H25" s="316"/>
      <c r="I25" s="316"/>
      <c r="J25" s="316"/>
      <c r="K25" s="316"/>
      <c r="L25" s="317"/>
      <c r="M25" s="6"/>
    </row>
    <row r="26" spans="4:13" ht="15.75" customHeight="1" x14ac:dyDescent="0.25">
      <c r="D26" s="4"/>
      <c r="E26" s="251"/>
      <c r="F26" s="5"/>
      <c r="G26" s="5"/>
      <c r="H26" s="5"/>
      <c r="I26" s="5"/>
      <c r="J26" s="5"/>
      <c r="K26" s="5"/>
      <c r="L26" s="5"/>
      <c r="M26" s="6"/>
    </row>
    <row r="27" spans="4:13" ht="15.75" customHeight="1" x14ac:dyDescent="0.25">
      <c r="D27" s="4"/>
      <c r="E27" s="251"/>
      <c r="F27" s="5"/>
      <c r="G27" s="5"/>
      <c r="H27" s="5"/>
      <c r="I27" s="5"/>
      <c r="J27" s="5"/>
      <c r="K27" s="5"/>
      <c r="L27" s="5"/>
      <c r="M27" s="6"/>
    </row>
    <row r="28" spans="4:13" ht="15.75" customHeight="1" x14ac:dyDescent="0.25">
      <c r="D28" s="9"/>
      <c r="E28" s="252"/>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21:F22"/>
    <mergeCell ref="G21:L22"/>
    <mergeCell ref="E24:F25"/>
    <mergeCell ref="G24:L25"/>
    <mergeCell ref="F12:J13"/>
    <mergeCell ref="F14:J14"/>
    <mergeCell ref="F15:J15"/>
    <mergeCell ref="F16:J16"/>
    <mergeCell ref="F17:J17"/>
    <mergeCell ref="F18:J18"/>
    <mergeCell ref="F19:J19"/>
    <mergeCell ref="E4:L5"/>
    <mergeCell ref="E7:G8"/>
    <mergeCell ref="H7:L8"/>
    <mergeCell ref="E10:L11"/>
    <mergeCell ref="E12:E13"/>
    <mergeCell ref="K12:K13"/>
    <mergeCell ref="L12:L13"/>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I25" sqref="I25"/>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35" t="s">
        <v>9</v>
      </c>
      <c r="G4" s="307"/>
      <c r="H4" s="307"/>
      <c r="I4" s="307"/>
      <c r="J4" s="307"/>
      <c r="K4" s="307"/>
      <c r="L4" s="307"/>
      <c r="M4" s="307"/>
      <c r="N4" s="308"/>
      <c r="O4" s="17"/>
    </row>
    <row r="5" spans="5:15" x14ac:dyDescent="0.25">
      <c r="E5" s="15"/>
      <c r="F5" s="309"/>
      <c r="G5" s="310"/>
      <c r="H5" s="310"/>
      <c r="I5" s="310"/>
      <c r="J5" s="310"/>
      <c r="K5" s="310"/>
      <c r="L5" s="310"/>
      <c r="M5" s="310"/>
      <c r="N5" s="311"/>
      <c r="O5" s="17"/>
    </row>
    <row r="6" spans="5:15" x14ac:dyDescent="0.25">
      <c r="E6" s="15"/>
      <c r="F6" s="16"/>
      <c r="G6" s="16"/>
      <c r="H6" s="16"/>
      <c r="I6" s="16"/>
      <c r="J6" s="16"/>
      <c r="K6" s="16"/>
      <c r="L6" s="16"/>
      <c r="M6" s="16"/>
      <c r="N6" s="16"/>
      <c r="O6" s="17"/>
    </row>
    <row r="7" spans="5:15" x14ac:dyDescent="0.25">
      <c r="E7" s="15"/>
      <c r="F7" s="336" t="s">
        <v>10</v>
      </c>
      <c r="G7" s="308"/>
      <c r="H7" s="337" t="s">
        <v>696</v>
      </c>
      <c r="I7" s="338"/>
      <c r="J7" s="16"/>
      <c r="K7" s="16"/>
      <c r="L7" s="16"/>
      <c r="M7" s="16"/>
      <c r="N7" s="16"/>
      <c r="O7" s="17"/>
    </row>
    <row r="8" spans="5:15" x14ac:dyDescent="0.25">
      <c r="E8" s="15"/>
      <c r="F8" s="309"/>
      <c r="G8" s="311"/>
      <c r="H8" s="339"/>
      <c r="I8" s="340"/>
      <c r="J8" s="16"/>
      <c r="K8" s="16"/>
      <c r="L8" s="16"/>
      <c r="M8" s="16"/>
      <c r="N8" s="16"/>
      <c r="O8" s="17"/>
    </row>
    <row r="9" spans="5:15" x14ac:dyDescent="0.25">
      <c r="E9" s="15"/>
      <c r="F9" s="16"/>
      <c r="G9" s="16"/>
      <c r="H9" s="18"/>
      <c r="I9" s="18"/>
      <c r="J9" s="18"/>
      <c r="K9" s="18"/>
      <c r="L9" s="18"/>
      <c r="M9" s="18"/>
      <c r="N9" s="18"/>
      <c r="O9" s="17"/>
    </row>
    <row r="10" spans="5:15" x14ac:dyDescent="0.25">
      <c r="E10" s="15"/>
      <c r="F10" s="335" t="s">
        <v>11</v>
      </c>
      <c r="G10" s="308"/>
      <c r="H10" s="337" t="s">
        <v>766</v>
      </c>
      <c r="I10" s="341"/>
      <c r="J10" s="341"/>
      <c r="K10" s="341"/>
      <c r="L10" s="341"/>
      <c r="M10" s="341"/>
      <c r="N10" s="338"/>
      <c r="O10" s="19"/>
    </row>
    <row r="11" spans="5:15" x14ac:dyDescent="0.25">
      <c r="E11" s="15"/>
      <c r="F11" s="309"/>
      <c r="G11" s="311"/>
      <c r="H11" s="339"/>
      <c r="I11" s="342"/>
      <c r="J11" s="342"/>
      <c r="K11" s="342"/>
      <c r="L11" s="342"/>
      <c r="M11" s="342"/>
      <c r="N11" s="340"/>
      <c r="O11" s="19"/>
    </row>
    <row r="12" spans="5:15" x14ac:dyDescent="0.25">
      <c r="E12" s="15"/>
      <c r="F12" s="16"/>
      <c r="G12" s="16"/>
      <c r="H12" s="18"/>
      <c r="I12" s="18"/>
      <c r="J12" s="18"/>
      <c r="K12" s="18"/>
      <c r="L12" s="18"/>
      <c r="M12" s="18"/>
      <c r="N12" s="18"/>
      <c r="O12" s="17"/>
    </row>
    <row r="13" spans="5:15" x14ac:dyDescent="0.25">
      <c r="E13" s="15"/>
      <c r="F13" s="335" t="s">
        <v>12</v>
      </c>
      <c r="G13" s="308"/>
      <c r="H13" s="343" t="str">
        <f>+CONCATENATE(H7," ",H10)</f>
        <v>PREVENCIÓN DE LA ENFERMEDAD Y  PROMOCIÓN DE LA SALUD EN LA COMUNA 16  BELÉN</v>
      </c>
      <c r="I13" s="344"/>
      <c r="J13" s="344"/>
      <c r="K13" s="344"/>
      <c r="L13" s="344"/>
      <c r="M13" s="344"/>
      <c r="N13" s="345"/>
      <c r="O13" s="17"/>
    </row>
    <row r="14" spans="5:15" x14ac:dyDescent="0.25">
      <c r="E14" s="15"/>
      <c r="F14" s="309"/>
      <c r="G14" s="311"/>
      <c r="H14" s="346"/>
      <c r="I14" s="347"/>
      <c r="J14" s="347"/>
      <c r="K14" s="347"/>
      <c r="L14" s="347"/>
      <c r="M14" s="347"/>
      <c r="N14" s="348"/>
      <c r="O14" s="17"/>
    </row>
    <row r="15" spans="5:15" x14ac:dyDescent="0.25">
      <c r="E15" s="15"/>
      <c r="F15" s="16"/>
      <c r="G15" s="16"/>
      <c r="H15" s="16"/>
      <c r="I15" s="16"/>
      <c r="J15" s="16"/>
      <c r="K15" s="16"/>
      <c r="L15" s="16"/>
      <c r="M15" s="16"/>
      <c r="N15" s="16"/>
      <c r="O15" s="17"/>
    </row>
    <row r="16" spans="5:15" s="299" customFormat="1" ht="23.25" customHeight="1" x14ac:dyDescent="0.2">
      <c r="E16" s="302"/>
      <c r="F16" s="349" t="s">
        <v>13</v>
      </c>
      <c r="G16" s="331"/>
      <c r="H16" s="350" t="s">
        <v>270</v>
      </c>
      <c r="I16" s="330"/>
      <c r="J16" s="330"/>
      <c r="K16" s="331"/>
      <c r="L16" s="303"/>
      <c r="M16" s="303"/>
      <c r="N16" s="303"/>
      <c r="O16" s="304"/>
    </row>
    <row r="17" spans="5:15" x14ac:dyDescent="0.25">
      <c r="E17" s="15"/>
      <c r="F17" s="16"/>
      <c r="G17" s="16"/>
      <c r="H17" s="16"/>
      <c r="I17" s="16"/>
      <c r="J17" s="16"/>
      <c r="K17" s="16"/>
      <c r="L17" s="16"/>
      <c r="M17" s="16"/>
      <c r="N17" s="16"/>
      <c r="O17" s="17"/>
    </row>
    <row r="18" spans="5:15" ht="23.25" customHeight="1" x14ac:dyDescent="0.25">
      <c r="E18" s="15"/>
      <c r="F18" s="351" t="s">
        <v>14</v>
      </c>
      <c r="G18" s="334"/>
      <c r="H18" s="352" t="s">
        <v>311</v>
      </c>
      <c r="I18" s="353"/>
      <c r="J18" s="353"/>
      <c r="K18" s="353"/>
      <c r="L18" s="353"/>
      <c r="M18" s="353"/>
      <c r="N18" s="354"/>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51" t="s">
        <v>15</v>
      </c>
      <c r="G21" s="333"/>
      <c r="H21" s="333"/>
      <c r="I21" s="333"/>
      <c r="J21" s="333"/>
      <c r="K21" s="333"/>
      <c r="L21" s="333"/>
      <c r="M21" s="333"/>
      <c r="N21" s="355"/>
      <c r="O21" s="17"/>
    </row>
    <row r="22" spans="5:15" ht="27" customHeight="1" x14ac:dyDescent="0.25">
      <c r="E22" s="15"/>
      <c r="F22" s="360" t="s">
        <v>16</v>
      </c>
      <c r="G22" s="361"/>
      <c r="H22" s="356" t="s">
        <v>697</v>
      </c>
      <c r="I22" s="357"/>
      <c r="J22" s="357"/>
      <c r="K22" s="358"/>
      <c r="L22" s="20" t="s">
        <v>17</v>
      </c>
      <c r="M22" s="359">
        <v>7176790</v>
      </c>
      <c r="N22" s="331"/>
      <c r="O22" s="17"/>
    </row>
    <row r="23" spans="5:15" ht="27" customHeight="1" x14ac:dyDescent="0.25">
      <c r="E23" s="15"/>
      <c r="F23" s="360" t="s">
        <v>18</v>
      </c>
      <c r="G23" s="361"/>
      <c r="H23" s="356" t="s">
        <v>147</v>
      </c>
      <c r="I23" s="357"/>
      <c r="J23" s="357"/>
      <c r="K23" s="358"/>
      <c r="L23" s="20" t="s">
        <v>19</v>
      </c>
      <c r="M23" s="362" t="s">
        <v>699</v>
      </c>
      <c r="N23" s="331"/>
      <c r="O23" s="17"/>
    </row>
    <row r="24" spans="5:15" ht="27" customHeight="1" x14ac:dyDescent="0.25">
      <c r="E24" s="15"/>
      <c r="F24" s="360" t="s">
        <v>20</v>
      </c>
      <c r="G24" s="361"/>
      <c r="H24" s="356" t="s">
        <v>698</v>
      </c>
      <c r="I24" s="357"/>
      <c r="J24" s="357"/>
      <c r="K24" s="358"/>
      <c r="L24" s="21" t="s">
        <v>21</v>
      </c>
      <c r="M24" s="363" t="s">
        <v>700</v>
      </c>
      <c r="N24" s="331"/>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21:N21"/>
    <mergeCell ref="H22:K22"/>
    <mergeCell ref="M22:N22"/>
    <mergeCell ref="F24:G24"/>
    <mergeCell ref="F22:G22"/>
    <mergeCell ref="F23:G23"/>
    <mergeCell ref="H23:K23"/>
    <mergeCell ref="M23:N23"/>
    <mergeCell ref="H24:K24"/>
    <mergeCell ref="M24:N24"/>
    <mergeCell ref="F13:G14"/>
    <mergeCell ref="H13:N14"/>
    <mergeCell ref="F16:G16"/>
    <mergeCell ref="H16:K16"/>
    <mergeCell ref="F18:G18"/>
    <mergeCell ref="H18:N18"/>
    <mergeCell ref="F4:N5"/>
    <mergeCell ref="F7:G8"/>
    <mergeCell ref="H7:I8"/>
    <mergeCell ref="F10:G11"/>
    <mergeCell ref="H10:N11"/>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9" workbookViewId="0">
      <selection activeCell="C65" sqref="C65:H7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83" t="s">
        <v>22</v>
      </c>
      <c r="C2" s="307"/>
      <c r="D2" s="307"/>
      <c r="E2" s="307"/>
      <c r="F2" s="307"/>
      <c r="G2" s="307"/>
      <c r="H2" s="307"/>
      <c r="I2" s="307"/>
      <c r="J2" s="307"/>
      <c r="K2" s="308"/>
      <c r="L2" s="23"/>
      <c r="M2" s="375" t="s">
        <v>23</v>
      </c>
      <c r="N2" s="307"/>
      <c r="O2" s="307"/>
      <c r="P2" s="307"/>
      <c r="Q2" s="307"/>
      <c r="R2" s="307"/>
      <c r="S2" s="307"/>
      <c r="T2" s="307"/>
      <c r="U2" s="307"/>
      <c r="V2" s="308"/>
      <c r="W2" s="23"/>
    </row>
    <row r="3" spans="2:23" x14ac:dyDescent="0.2">
      <c r="B3" s="376"/>
      <c r="C3" s="377"/>
      <c r="D3" s="377"/>
      <c r="E3" s="377"/>
      <c r="F3" s="377"/>
      <c r="G3" s="377"/>
      <c r="H3" s="377"/>
      <c r="I3" s="377"/>
      <c r="J3" s="377"/>
      <c r="K3" s="378"/>
      <c r="L3" s="23"/>
      <c r="M3" s="376"/>
      <c r="N3" s="377"/>
      <c r="O3" s="377"/>
      <c r="P3" s="377"/>
      <c r="Q3" s="377"/>
      <c r="R3" s="377"/>
      <c r="S3" s="377"/>
      <c r="T3" s="377"/>
      <c r="U3" s="377"/>
      <c r="V3" s="378"/>
      <c r="W3" s="23"/>
    </row>
    <row r="4" spans="2:23" x14ac:dyDescent="0.2">
      <c r="B4" s="376"/>
      <c r="C4" s="377"/>
      <c r="D4" s="377"/>
      <c r="E4" s="377"/>
      <c r="F4" s="377"/>
      <c r="G4" s="377"/>
      <c r="H4" s="377"/>
      <c r="I4" s="377"/>
      <c r="J4" s="377"/>
      <c r="K4" s="378"/>
      <c r="L4" s="23"/>
      <c r="M4" s="376"/>
      <c r="N4" s="377"/>
      <c r="O4" s="377"/>
      <c r="P4" s="377"/>
      <c r="Q4" s="377"/>
      <c r="R4" s="377"/>
      <c r="S4" s="377"/>
      <c r="T4" s="377"/>
      <c r="U4" s="377"/>
      <c r="V4" s="378"/>
      <c r="W4" s="23"/>
    </row>
    <row r="5" spans="2:23" x14ac:dyDescent="0.2">
      <c r="B5" s="376"/>
      <c r="C5" s="377"/>
      <c r="D5" s="377"/>
      <c r="E5" s="377"/>
      <c r="F5" s="377"/>
      <c r="G5" s="377"/>
      <c r="H5" s="377"/>
      <c r="I5" s="377"/>
      <c r="J5" s="377"/>
      <c r="K5" s="378"/>
      <c r="L5" s="23"/>
      <c r="M5" s="376"/>
      <c r="N5" s="377"/>
      <c r="O5" s="377"/>
      <c r="P5" s="377"/>
      <c r="Q5" s="377"/>
      <c r="R5" s="377"/>
      <c r="S5" s="377"/>
      <c r="T5" s="377"/>
      <c r="U5" s="377"/>
      <c r="V5" s="378"/>
      <c r="W5" s="23"/>
    </row>
    <row r="6" spans="2:23" x14ac:dyDescent="0.2">
      <c r="B6" s="376"/>
      <c r="C6" s="377"/>
      <c r="D6" s="377"/>
      <c r="E6" s="377"/>
      <c r="F6" s="377"/>
      <c r="G6" s="377"/>
      <c r="H6" s="377"/>
      <c r="I6" s="377"/>
      <c r="J6" s="377"/>
      <c r="K6" s="378"/>
      <c r="L6" s="23"/>
      <c r="M6" s="376"/>
      <c r="N6" s="377"/>
      <c r="O6" s="377"/>
      <c r="P6" s="377"/>
      <c r="Q6" s="377"/>
      <c r="R6" s="377"/>
      <c r="S6" s="377"/>
      <c r="T6" s="377"/>
      <c r="U6" s="377"/>
      <c r="V6" s="378"/>
      <c r="W6" s="23"/>
    </row>
    <row r="7" spans="2:23" x14ac:dyDescent="0.2">
      <c r="B7" s="376"/>
      <c r="C7" s="377"/>
      <c r="D7" s="377"/>
      <c r="E7" s="377"/>
      <c r="F7" s="377"/>
      <c r="G7" s="377"/>
      <c r="H7" s="377"/>
      <c r="I7" s="377"/>
      <c r="J7" s="377"/>
      <c r="K7" s="378"/>
      <c r="L7" s="23"/>
      <c r="M7" s="376"/>
      <c r="N7" s="377"/>
      <c r="O7" s="377"/>
      <c r="P7" s="377"/>
      <c r="Q7" s="377"/>
      <c r="R7" s="377"/>
      <c r="S7" s="377"/>
      <c r="T7" s="377"/>
      <c r="U7" s="377"/>
      <c r="V7" s="378"/>
      <c r="W7" s="23"/>
    </row>
    <row r="8" spans="2:23" ht="139.5" customHeight="1" x14ac:dyDescent="0.2">
      <c r="B8" s="309"/>
      <c r="C8" s="310"/>
      <c r="D8" s="310"/>
      <c r="E8" s="310"/>
      <c r="F8" s="310"/>
      <c r="G8" s="310"/>
      <c r="H8" s="310"/>
      <c r="I8" s="310"/>
      <c r="J8" s="310"/>
      <c r="K8" s="311"/>
      <c r="L8" s="23"/>
      <c r="M8" s="309"/>
      <c r="N8" s="310"/>
      <c r="O8" s="310"/>
      <c r="P8" s="310"/>
      <c r="Q8" s="310"/>
      <c r="R8" s="310"/>
      <c r="S8" s="310"/>
      <c r="T8" s="310"/>
      <c r="U8" s="310"/>
      <c r="V8" s="311"/>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64" t="s">
        <v>24</v>
      </c>
      <c r="D12" s="307"/>
      <c r="E12" s="307"/>
      <c r="F12" s="307"/>
      <c r="G12" s="307"/>
      <c r="H12" s="307"/>
      <c r="I12" s="307"/>
      <c r="J12" s="308"/>
      <c r="K12" s="30"/>
      <c r="L12" s="27"/>
      <c r="M12" s="28"/>
      <c r="N12" s="364" t="s">
        <v>25</v>
      </c>
      <c r="O12" s="307"/>
      <c r="P12" s="307"/>
      <c r="Q12" s="307"/>
      <c r="R12" s="307"/>
      <c r="S12" s="307"/>
      <c r="T12" s="307"/>
      <c r="U12" s="308"/>
      <c r="V12" s="30"/>
      <c r="W12" s="27"/>
    </row>
    <row r="13" spans="2:23" x14ac:dyDescent="0.25">
      <c r="B13" s="28"/>
      <c r="C13" s="309"/>
      <c r="D13" s="310"/>
      <c r="E13" s="310"/>
      <c r="F13" s="310"/>
      <c r="G13" s="310"/>
      <c r="H13" s="310"/>
      <c r="I13" s="310"/>
      <c r="J13" s="311"/>
      <c r="K13" s="30"/>
      <c r="L13" s="27"/>
      <c r="M13" s="28"/>
      <c r="N13" s="309"/>
      <c r="O13" s="310"/>
      <c r="P13" s="310"/>
      <c r="Q13" s="310"/>
      <c r="R13" s="310"/>
      <c r="S13" s="310"/>
      <c r="T13" s="310"/>
      <c r="U13" s="311"/>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84" t="s">
        <v>26</v>
      </c>
      <c r="D15" s="333"/>
      <c r="E15" s="333"/>
      <c r="F15" s="333"/>
      <c r="G15" s="333"/>
      <c r="H15" s="333"/>
      <c r="I15" s="333"/>
      <c r="J15" s="334"/>
      <c r="K15" s="30"/>
      <c r="L15" s="27"/>
      <c r="M15" s="28"/>
      <c r="N15" s="384" t="s">
        <v>27</v>
      </c>
      <c r="O15" s="333"/>
      <c r="P15" s="333"/>
      <c r="Q15" s="333"/>
      <c r="R15" s="333"/>
      <c r="S15" s="333"/>
      <c r="T15" s="333"/>
      <c r="U15" s="334"/>
      <c r="V15" s="30"/>
      <c r="W15" s="27"/>
    </row>
    <row r="16" spans="2:23" x14ac:dyDescent="0.25">
      <c r="B16" s="28"/>
      <c r="C16" s="385" t="s">
        <v>3</v>
      </c>
      <c r="D16" s="364" t="s">
        <v>28</v>
      </c>
      <c r="E16" s="307"/>
      <c r="F16" s="307"/>
      <c r="G16" s="307"/>
      <c r="H16" s="307"/>
      <c r="I16" s="307"/>
      <c r="J16" s="308"/>
      <c r="K16" s="30"/>
      <c r="L16" s="27"/>
      <c r="M16" s="28"/>
      <c r="N16" s="385" t="s">
        <v>3</v>
      </c>
      <c r="O16" s="364" t="s">
        <v>29</v>
      </c>
      <c r="P16" s="307"/>
      <c r="Q16" s="307"/>
      <c r="R16" s="307"/>
      <c r="S16" s="307"/>
      <c r="T16" s="307"/>
      <c r="U16" s="308"/>
      <c r="V16" s="30"/>
      <c r="W16" s="27"/>
    </row>
    <row r="17" spans="2:23" x14ac:dyDescent="0.25">
      <c r="B17" s="28"/>
      <c r="C17" s="321"/>
      <c r="D17" s="309"/>
      <c r="E17" s="310"/>
      <c r="F17" s="310"/>
      <c r="G17" s="310"/>
      <c r="H17" s="310"/>
      <c r="I17" s="310"/>
      <c r="J17" s="311"/>
      <c r="K17" s="30"/>
      <c r="L17" s="27"/>
      <c r="M17" s="28"/>
      <c r="N17" s="321"/>
      <c r="O17" s="309"/>
      <c r="P17" s="310"/>
      <c r="Q17" s="310"/>
      <c r="R17" s="310"/>
      <c r="S17" s="310"/>
      <c r="T17" s="310"/>
      <c r="U17" s="311"/>
      <c r="V17" s="30"/>
      <c r="W17" s="27"/>
    </row>
    <row r="18" spans="2:23" ht="30" customHeight="1" x14ac:dyDescent="0.25">
      <c r="B18" s="28"/>
      <c r="C18" s="231">
        <f>+'[1]3.ARBOL PROBLEMA Y OBJETIVOS'!$C$18</f>
        <v>1</v>
      </c>
      <c r="D18" s="329" t="s">
        <v>706</v>
      </c>
      <c r="E18" s="357"/>
      <c r="F18" s="357"/>
      <c r="G18" s="357"/>
      <c r="H18" s="357"/>
      <c r="I18" s="357"/>
      <c r="J18" s="358"/>
      <c r="K18" s="30"/>
      <c r="L18" s="27"/>
      <c r="M18" s="28"/>
      <c r="N18" s="231">
        <f t="shared" ref="N18:N25" si="0">+C18</f>
        <v>1</v>
      </c>
      <c r="O18" s="350" t="s">
        <v>701</v>
      </c>
      <c r="P18" s="330"/>
      <c r="Q18" s="330"/>
      <c r="R18" s="330"/>
      <c r="S18" s="330"/>
      <c r="T18" s="330"/>
      <c r="U18" s="331"/>
      <c r="V18" s="30"/>
      <c r="W18" s="27"/>
    </row>
    <row r="19" spans="2:23" x14ac:dyDescent="0.25">
      <c r="B19" s="28"/>
      <c r="C19" s="7"/>
      <c r="D19" s="362"/>
      <c r="E19" s="330"/>
      <c r="F19" s="330"/>
      <c r="G19" s="330"/>
      <c r="H19" s="330"/>
      <c r="I19" s="330"/>
      <c r="J19" s="331"/>
      <c r="K19" s="30"/>
      <c r="L19" s="27"/>
      <c r="M19" s="28"/>
      <c r="N19" s="232">
        <f t="shared" si="0"/>
        <v>0</v>
      </c>
      <c r="O19" s="332"/>
      <c r="P19" s="333"/>
      <c r="Q19" s="333"/>
      <c r="R19" s="333"/>
      <c r="S19" s="333"/>
      <c r="T19" s="333"/>
      <c r="U19" s="334"/>
      <c r="V19" s="30"/>
      <c r="W19" s="27"/>
    </row>
    <row r="20" spans="2:23" x14ac:dyDescent="0.25">
      <c r="B20" s="28"/>
      <c r="C20" s="7"/>
      <c r="D20" s="362"/>
      <c r="E20" s="330"/>
      <c r="F20" s="330"/>
      <c r="G20" s="330"/>
      <c r="H20" s="330"/>
      <c r="I20" s="330"/>
      <c r="J20" s="331"/>
      <c r="K20" s="30"/>
      <c r="L20" s="27"/>
      <c r="M20" s="28"/>
      <c r="N20" s="232">
        <f t="shared" si="0"/>
        <v>0</v>
      </c>
      <c r="O20" s="332"/>
      <c r="P20" s="333"/>
      <c r="Q20" s="333"/>
      <c r="R20" s="333"/>
      <c r="S20" s="333"/>
      <c r="T20" s="333"/>
      <c r="U20" s="334"/>
      <c r="V20" s="30"/>
      <c r="W20" s="27"/>
    </row>
    <row r="21" spans="2:23" ht="15.75" customHeight="1" x14ac:dyDescent="0.25">
      <c r="B21" s="28"/>
      <c r="C21" s="7"/>
      <c r="D21" s="362"/>
      <c r="E21" s="330"/>
      <c r="F21" s="330"/>
      <c r="G21" s="330"/>
      <c r="H21" s="330"/>
      <c r="I21" s="330"/>
      <c r="J21" s="331"/>
      <c r="K21" s="30"/>
      <c r="L21" s="27"/>
      <c r="M21" s="28"/>
      <c r="N21" s="232">
        <f t="shared" si="0"/>
        <v>0</v>
      </c>
      <c r="O21" s="332"/>
      <c r="P21" s="333"/>
      <c r="Q21" s="333"/>
      <c r="R21" s="333"/>
      <c r="S21" s="333"/>
      <c r="T21" s="333"/>
      <c r="U21" s="334"/>
      <c r="V21" s="30"/>
      <c r="W21" s="27"/>
    </row>
    <row r="22" spans="2:23" ht="15.75" customHeight="1" x14ac:dyDescent="0.25">
      <c r="B22" s="28"/>
      <c r="C22" s="7"/>
      <c r="D22" s="362"/>
      <c r="E22" s="330"/>
      <c r="F22" s="330"/>
      <c r="G22" s="330"/>
      <c r="H22" s="330"/>
      <c r="I22" s="330"/>
      <c r="J22" s="331"/>
      <c r="K22" s="30"/>
      <c r="L22" s="27"/>
      <c r="M22" s="28"/>
      <c r="N22" s="232">
        <f t="shared" si="0"/>
        <v>0</v>
      </c>
      <c r="O22" s="332"/>
      <c r="P22" s="333"/>
      <c r="Q22" s="333"/>
      <c r="R22" s="333"/>
      <c r="S22" s="333"/>
      <c r="T22" s="333"/>
      <c r="U22" s="334"/>
      <c r="V22" s="30"/>
      <c r="W22" s="27"/>
    </row>
    <row r="23" spans="2:23" ht="15.75" customHeight="1" x14ac:dyDescent="0.25">
      <c r="B23" s="28"/>
      <c r="C23" s="7"/>
      <c r="D23" s="362"/>
      <c r="E23" s="330"/>
      <c r="F23" s="330"/>
      <c r="G23" s="330"/>
      <c r="H23" s="330"/>
      <c r="I23" s="330"/>
      <c r="J23" s="331"/>
      <c r="K23" s="30"/>
      <c r="L23" s="27"/>
      <c r="M23" s="28"/>
      <c r="N23" s="232">
        <f t="shared" si="0"/>
        <v>0</v>
      </c>
      <c r="O23" s="332"/>
      <c r="P23" s="333"/>
      <c r="Q23" s="333"/>
      <c r="R23" s="333"/>
      <c r="S23" s="333"/>
      <c r="T23" s="333"/>
      <c r="U23" s="334"/>
      <c r="V23" s="30"/>
      <c r="W23" s="27"/>
    </row>
    <row r="24" spans="2:23" ht="15.75" customHeight="1" x14ac:dyDescent="0.25">
      <c r="B24" s="28"/>
      <c r="C24" s="7"/>
      <c r="D24" s="362"/>
      <c r="E24" s="330"/>
      <c r="F24" s="330"/>
      <c r="G24" s="330"/>
      <c r="H24" s="330"/>
      <c r="I24" s="330"/>
      <c r="J24" s="331"/>
      <c r="K24" s="30"/>
      <c r="L24" s="27"/>
      <c r="M24" s="28"/>
      <c r="N24" s="232">
        <f t="shared" si="0"/>
        <v>0</v>
      </c>
      <c r="O24" s="332"/>
      <c r="P24" s="333"/>
      <c r="Q24" s="333"/>
      <c r="R24" s="333"/>
      <c r="S24" s="333"/>
      <c r="T24" s="333"/>
      <c r="U24" s="334"/>
      <c r="V24" s="30"/>
      <c r="W24" s="27"/>
    </row>
    <row r="25" spans="2:23" ht="15.75" customHeight="1" x14ac:dyDescent="0.25">
      <c r="B25" s="28"/>
      <c r="C25" s="7"/>
      <c r="D25" s="362"/>
      <c r="E25" s="330"/>
      <c r="F25" s="330"/>
      <c r="G25" s="330"/>
      <c r="H25" s="330"/>
      <c r="I25" s="330"/>
      <c r="J25" s="331"/>
      <c r="K25" s="30"/>
      <c r="L25" s="27"/>
      <c r="M25" s="28"/>
      <c r="N25" s="232">
        <f t="shared" si="0"/>
        <v>0</v>
      </c>
      <c r="O25" s="332"/>
      <c r="P25" s="333"/>
      <c r="Q25" s="333"/>
      <c r="R25" s="333"/>
      <c r="S25" s="333"/>
      <c r="T25" s="333"/>
      <c r="U25" s="334"/>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64" t="s">
        <v>30</v>
      </c>
      <c r="D27" s="307"/>
      <c r="E27" s="307"/>
      <c r="F27" s="307"/>
      <c r="G27" s="307"/>
      <c r="H27" s="307"/>
      <c r="I27" s="307"/>
      <c r="J27" s="308"/>
      <c r="K27" s="30"/>
      <c r="L27" s="27"/>
      <c r="M27" s="28"/>
      <c r="N27" s="364" t="s">
        <v>31</v>
      </c>
      <c r="O27" s="307"/>
      <c r="P27" s="307"/>
      <c r="Q27" s="307"/>
      <c r="R27" s="307"/>
      <c r="S27" s="307"/>
      <c r="T27" s="307"/>
      <c r="U27" s="308"/>
      <c r="V27" s="30"/>
      <c r="W27" s="27"/>
    </row>
    <row r="28" spans="2:23" ht="15.75" customHeight="1" x14ac:dyDescent="0.25">
      <c r="B28" s="28"/>
      <c r="C28" s="309"/>
      <c r="D28" s="310"/>
      <c r="E28" s="310"/>
      <c r="F28" s="310"/>
      <c r="G28" s="310"/>
      <c r="H28" s="310"/>
      <c r="I28" s="310"/>
      <c r="J28" s="311"/>
      <c r="K28" s="30"/>
      <c r="L28" s="27"/>
      <c r="M28" s="28"/>
      <c r="N28" s="309"/>
      <c r="O28" s="310"/>
      <c r="P28" s="310"/>
      <c r="Q28" s="310"/>
      <c r="R28" s="310"/>
      <c r="S28" s="310"/>
      <c r="T28" s="310"/>
      <c r="U28" s="311"/>
      <c r="V28" s="30"/>
      <c r="W28" s="27"/>
    </row>
    <row r="29" spans="2:23" ht="15.75" customHeight="1" x14ac:dyDescent="0.25">
      <c r="B29" s="28"/>
      <c r="C29" s="386" t="s">
        <v>705</v>
      </c>
      <c r="D29" s="307"/>
      <c r="E29" s="307"/>
      <c r="F29" s="307"/>
      <c r="G29" s="307"/>
      <c r="H29" s="307"/>
      <c r="I29" s="307"/>
      <c r="J29" s="308"/>
      <c r="K29" s="30"/>
      <c r="L29" s="27"/>
      <c r="M29" s="28"/>
      <c r="N29" s="388" t="s">
        <v>702</v>
      </c>
      <c r="O29" s="389"/>
      <c r="P29" s="389"/>
      <c r="Q29" s="389"/>
      <c r="R29" s="389"/>
      <c r="S29" s="389"/>
      <c r="T29" s="389"/>
      <c r="U29" s="390"/>
      <c r="V29" s="30"/>
      <c r="W29" s="27"/>
    </row>
    <row r="30" spans="2:23" ht="15.75" customHeight="1" x14ac:dyDescent="0.25">
      <c r="B30" s="28"/>
      <c r="C30" s="376"/>
      <c r="D30" s="377"/>
      <c r="E30" s="377"/>
      <c r="F30" s="377"/>
      <c r="G30" s="377"/>
      <c r="H30" s="377"/>
      <c r="I30" s="377"/>
      <c r="J30" s="378"/>
      <c r="K30" s="30"/>
      <c r="L30" s="27"/>
      <c r="M30" s="28"/>
      <c r="N30" s="391"/>
      <c r="O30" s="392"/>
      <c r="P30" s="392"/>
      <c r="Q30" s="392"/>
      <c r="R30" s="392"/>
      <c r="S30" s="392"/>
      <c r="T30" s="392"/>
      <c r="U30" s="393"/>
      <c r="V30" s="30"/>
      <c r="W30" s="27"/>
    </row>
    <row r="31" spans="2:23" ht="15.75" customHeight="1" x14ac:dyDescent="0.25">
      <c r="B31" s="28"/>
      <c r="C31" s="309"/>
      <c r="D31" s="310"/>
      <c r="E31" s="310"/>
      <c r="F31" s="310"/>
      <c r="G31" s="310"/>
      <c r="H31" s="310"/>
      <c r="I31" s="310"/>
      <c r="J31" s="311"/>
      <c r="K31" s="30"/>
      <c r="L31" s="27"/>
      <c r="M31" s="28"/>
      <c r="N31" s="394"/>
      <c r="O31" s="395"/>
      <c r="P31" s="395"/>
      <c r="Q31" s="395"/>
      <c r="R31" s="395"/>
      <c r="S31" s="395"/>
      <c r="T31" s="395"/>
      <c r="U31" s="396"/>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84" t="s">
        <v>32</v>
      </c>
      <c r="D33" s="333"/>
      <c r="E33" s="333"/>
      <c r="F33" s="333"/>
      <c r="G33" s="333"/>
      <c r="H33" s="333"/>
      <c r="I33" s="333"/>
      <c r="J33" s="334"/>
      <c r="K33" s="30"/>
      <c r="L33" s="27"/>
      <c r="M33" s="28"/>
      <c r="N33" s="384" t="s">
        <v>33</v>
      </c>
      <c r="O33" s="333"/>
      <c r="P33" s="333"/>
      <c r="Q33" s="333"/>
      <c r="R33" s="333"/>
      <c r="S33" s="333"/>
      <c r="T33" s="333"/>
      <c r="U33" s="334"/>
      <c r="V33" s="30"/>
      <c r="W33" s="27"/>
    </row>
    <row r="34" spans="2:23" ht="15.75" customHeight="1" x14ac:dyDescent="0.25">
      <c r="B34" s="28"/>
      <c r="C34" s="385" t="s">
        <v>3</v>
      </c>
      <c r="D34" s="364" t="s">
        <v>34</v>
      </c>
      <c r="E34" s="307"/>
      <c r="F34" s="307"/>
      <c r="G34" s="307"/>
      <c r="H34" s="307"/>
      <c r="I34" s="307"/>
      <c r="J34" s="308"/>
      <c r="K34" s="30"/>
      <c r="L34" s="27"/>
      <c r="M34" s="28"/>
      <c r="N34" s="385" t="s">
        <v>3</v>
      </c>
      <c r="O34" s="364" t="s">
        <v>35</v>
      </c>
      <c r="P34" s="307"/>
      <c r="Q34" s="307"/>
      <c r="R34" s="307"/>
      <c r="S34" s="307"/>
      <c r="T34" s="307"/>
      <c r="U34" s="308"/>
      <c r="V34" s="30"/>
      <c r="W34" s="27"/>
    </row>
    <row r="35" spans="2:23" ht="15.75" customHeight="1" x14ac:dyDescent="0.25">
      <c r="B35" s="28"/>
      <c r="C35" s="321"/>
      <c r="D35" s="309"/>
      <c r="E35" s="310"/>
      <c r="F35" s="310"/>
      <c r="G35" s="310"/>
      <c r="H35" s="310"/>
      <c r="I35" s="310"/>
      <c r="J35" s="311"/>
      <c r="K35" s="30"/>
      <c r="L35" s="27"/>
      <c r="M35" s="28"/>
      <c r="N35" s="321"/>
      <c r="O35" s="309"/>
      <c r="P35" s="310"/>
      <c r="Q35" s="310"/>
      <c r="R35" s="310"/>
      <c r="S35" s="310"/>
      <c r="T35" s="310"/>
      <c r="U35" s="311"/>
      <c r="V35" s="30"/>
      <c r="W35" s="27"/>
    </row>
    <row r="36" spans="2:23" ht="33.75" customHeight="1" x14ac:dyDescent="0.25">
      <c r="B36" s="28"/>
      <c r="C36" s="8">
        <f>+'[1]3.ARBOL PROBLEMA Y OBJETIVOS'!$C$36</f>
        <v>1</v>
      </c>
      <c r="D36" s="387" t="s">
        <v>704</v>
      </c>
      <c r="E36" s="333"/>
      <c r="F36" s="333"/>
      <c r="G36" s="333"/>
      <c r="H36" s="333"/>
      <c r="I36" s="333"/>
      <c r="J36" s="334"/>
      <c r="K36" s="30"/>
      <c r="L36" s="27"/>
      <c r="M36" s="28"/>
      <c r="N36" s="231">
        <f t="shared" ref="N36:N43" si="1">+C36</f>
        <v>1</v>
      </c>
      <c r="O36" s="329" t="s">
        <v>703</v>
      </c>
      <c r="P36" s="357"/>
      <c r="Q36" s="357"/>
      <c r="R36" s="357"/>
      <c r="S36" s="357"/>
      <c r="T36" s="357"/>
      <c r="U36" s="358"/>
      <c r="V36" s="30"/>
      <c r="W36" s="27"/>
    </row>
    <row r="37" spans="2:23" ht="15.75" customHeight="1" x14ac:dyDescent="0.25">
      <c r="B37" s="28"/>
      <c r="C37" s="8"/>
      <c r="D37" s="332"/>
      <c r="E37" s="333"/>
      <c r="F37" s="333"/>
      <c r="G37" s="333"/>
      <c r="H37" s="333"/>
      <c r="I37" s="333"/>
      <c r="J37" s="334"/>
      <c r="K37" s="30"/>
      <c r="L37" s="27"/>
      <c r="M37" s="28"/>
      <c r="N37" s="232">
        <f t="shared" si="1"/>
        <v>0</v>
      </c>
      <c r="O37" s="332"/>
      <c r="P37" s="333"/>
      <c r="Q37" s="333"/>
      <c r="R37" s="333"/>
      <c r="S37" s="333"/>
      <c r="T37" s="333"/>
      <c r="U37" s="334"/>
      <c r="V37" s="30"/>
      <c r="W37" s="27"/>
    </row>
    <row r="38" spans="2:23" ht="15.75" customHeight="1" x14ac:dyDescent="0.25">
      <c r="B38" s="28"/>
      <c r="C38" s="8"/>
      <c r="D38" s="332"/>
      <c r="E38" s="333"/>
      <c r="F38" s="333"/>
      <c r="G38" s="333"/>
      <c r="H38" s="333"/>
      <c r="I38" s="333"/>
      <c r="J38" s="334"/>
      <c r="K38" s="30"/>
      <c r="L38" s="27"/>
      <c r="M38" s="28"/>
      <c r="N38" s="232">
        <f t="shared" si="1"/>
        <v>0</v>
      </c>
      <c r="O38" s="332"/>
      <c r="P38" s="333"/>
      <c r="Q38" s="333"/>
      <c r="R38" s="333"/>
      <c r="S38" s="333"/>
      <c r="T38" s="333"/>
      <c r="U38" s="334"/>
      <c r="V38" s="30"/>
      <c r="W38" s="27"/>
    </row>
    <row r="39" spans="2:23" ht="15.75" customHeight="1" x14ac:dyDescent="0.25">
      <c r="B39" s="28"/>
      <c r="C39" s="8"/>
      <c r="D39" s="332"/>
      <c r="E39" s="333"/>
      <c r="F39" s="333"/>
      <c r="G39" s="333"/>
      <c r="H39" s="333"/>
      <c r="I39" s="333"/>
      <c r="J39" s="334"/>
      <c r="K39" s="30"/>
      <c r="L39" s="27"/>
      <c r="M39" s="28"/>
      <c r="N39" s="232">
        <f t="shared" si="1"/>
        <v>0</v>
      </c>
      <c r="O39" s="332"/>
      <c r="P39" s="333"/>
      <c r="Q39" s="333"/>
      <c r="R39" s="333"/>
      <c r="S39" s="333"/>
      <c r="T39" s="333"/>
      <c r="U39" s="334"/>
      <c r="V39" s="30"/>
      <c r="W39" s="27"/>
    </row>
    <row r="40" spans="2:23" ht="15.75" customHeight="1" x14ac:dyDescent="0.25">
      <c r="B40" s="28"/>
      <c r="C40" s="8"/>
      <c r="D40" s="332"/>
      <c r="E40" s="333"/>
      <c r="F40" s="333"/>
      <c r="G40" s="333"/>
      <c r="H40" s="333"/>
      <c r="I40" s="333"/>
      <c r="J40" s="334"/>
      <c r="K40" s="30"/>
      <c r="L40" s="27"/>
      <c r="M40" s="28"/>
      <c r="N40" s="232">
        <f t="shared" si="1"/>
        <v>0</v>
      </c>
      <c r="O40" s="332"/>
      <c r="P40" s="333"/>
      <c r="Q40" s="333"/>
      <c r="R40" s="333"/>
      <c r="S40" s="333"/>
      <c r="T40" s="333"/>
      <c r="U40" s="334"/>
      <c r="V40" s="30"/>
      <c r="W40" s="27"/>
    </row>
    <row r="41" spans="2:23" ht="15.75" customHeight="1" x14ac:dyDescent="0.25">
      <c r="B41" s="28"/>
      <c r="C41" s="8"/>
      <c r="D41" s="332"/>
      <c r="E41" s="333"/>
      <c r="F41" s="333"/>
      <c r="G41" s="333"/>
      <c r="H41" s="333"/>
      <c r="I41" s="333"/>
      <c r="J41" s="334"/>
      <c r="K41" s="30"/>
      <c r="L41" s="27"/>
      <c r="M41" s="28"/>
      <c r="N41" s="232">
        <f t="shared" si="1"/>
        <v>0</v>
      </c>
      <c r="O41" s="332"/>
      <c r="P41" s="333"/>
      <c r="Q41" s="333"/>
      <c r="R41" s="333"/>
      <c r="S41" s="333"/>
      <c r="T41" s="333"/>
      <c r="U41" s="334"/>
      <c r="V41" s="30"/>
      <c r="W41" s="27"/>
    </row>
    <row r="42" spans="2:23" ht="15.75" customHeight="1" x14ac:dyDescent="0.25">
      <c r="B42" s="28"/>
      <c r="C42" s="8"/>
      <c r="D42" s="332"/>
      <c r="E42" s="333"/>
      <c r="F42" s="333"/>
      <c r="G42" s="333"/>
      <c r="H42" s="333"/>
      <c r="I42" s="333"/>
      <c r="J42" s="334"/>
      <c r="K42" s="30"/>
      <c r="L42" s="27"/>
      <c r="M42" s="28"/>
      <c r="N42" s="232">
        <f t="shared" si="1"/>
        <v>0</v>
      </c>
      <c r="O42" s="332"/>
      <c r="P42" s="333"/>
      <c r="Q42" s="333"/>
      <c r="R42" s="333"/>
      <c r="S42" s="333"/>
      <c r="T42" s="333"/>
      <c r="U42" s="334"/>
      <c r="V42" s="30"/>
      <c r="W42" s="27"/>
    </row>
    <row r="43" spans="2:23" ht="15.75" customHeight="1" x14ac:dyDescent="0.25">
      <c r="B43" s="28"/>
      <c r="C43" s="8"/>
      <c r="D43" s="332"/>
      <c r="E43" s="333"/>
      <c r="F43" s="333"/>
      <c r="G43" s="333"/>
      <c r="H43" s="333"/>
      <c r="I43" s="333"/>
      <c r="J43" s="334"/>
      <c r="K43" s="30"/>
      <c r="L43" s="27"/>
      <c r="M43" s="28"/>
      <c r="N43" s="232">
        <f t="shared" si="1"/>
        <v>0</v>
      </c>
      <c r="O43" s="332"/>
      <c r="P43" s="333"/>
      <c r="Q43" s="333"/>
      <c r="R43" s="333"/>
      <c r="S43" s="333"/>
      <c r="T43" s="333"/>
      <c r="U43" s="334"/>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5" t="s">
        <v>36</v>
      </c>
      <c r="C48" s="307"/>
      <c r="D48" s="307"/>
      <c r="E48" s="307"/>
      <c r="F48" s="307"/>
      <c r="G48" s="307"/>
      <c r="H48" s="307"/>
      <c r="I48" s="308"/>
      <c r="L48" s="22"/>
      <c r="W48" s="22"/>
    </row>
    <row r="49" spans="2:23" ht="15.75" customHeight="1" x14ac:dyDescent="0.2">
      <c r="B49" s="376"/>
      <c r="C49" s="377"/>
      <c r="D49" s="377"/>
      <c r="E49" s="377"/>
      <c r="F49" s="377"/>
      <c r="G49" s="377"/>
      <c r="H49" s="377"/>
      <c r="I49" s="378"/>
      <c r="L49" s="22"/>
      <c r="W49" s="22"/>
    </row>
    <row r="50" spans="2:23" ht="15.75" customHeight="1" x14ac:dyDescent="0.2">
      <c r="B50" s="376"/>
      <c r="C50" s="377"/>
      <c r="D50" s="377"/>
      <c r="E50" s="377"/>
      <c r="F50" s="377"/>
      <c r="G50" s="377"/>
      <c r="H50" s="377"/>
      <c r="I50" s="378"/>
      <c r="L50" s="22"/>
    </row>
    <row r="51" spans="2:23" ht="15.75" customHeight="1" x14ac:dyDescent="0.2">
      <c r="B51" s="376"/>
      <c r="C51" s="377"/>
      <c r="D51" s="377"/>
      <c r="E51" s="377"/>
      <c r="F51" s="377"/>
      <c r="G51" s="377"/>
      <c r="H51" s="377"/>
      <c r="I51" s="378"/>
      <c r="L51" s="22"/>
    </row>
    <row r="52" spans="2:23" ht="15.75" customHeight="1" x14ac:dyDescent="0.2">
      <c r="B52" s="376"/>
      <c r="C52" s="377"/>
      <c r="D52" s="377"/>
      <c r="E52" s="377"/>
      <c r="F52" s="377"/>
      <c r="G52" s="377"/>
      <c r="H52" s="377"/>
      <c r="I52" s="378"/>
      <c r="L52" s="22"/>
    </row>
    <row r="53" spans="2:23" ht="15.75" customHeight="1" x14ac:dyDescent="0.2">
      <c r="B53" s="376"/>
      <c r="C53" s="377"/>
      <c r="D53" s="377"/>
      <c r="E53" s="377"/>
      <c r="F53" s="377"/>
      <c r="G53" s="377"/>
      <c r="H53" s="377"/>
      <c r="I53" s="378"/>
      <c r="L53" s="22"/>
    </row>
    <row r="54" spans="2:23" ht="15.75" customHeight="1" x14ac:dyDescent="0.2">
      <c r="B54" s="309"/>
      <c r="C54" s="310"/>
      <c r="D54" s="310"/>
      <c r="E54" s="310"/>
      <c r="F54" s="310"/>
      <c r="G54" s="310"/>
      <c r="H54" s="310"/>
      <c r="I54" s="311"/>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64" t="s">
        <v>37</v>
      </c>
      <c r="D57" s="307"/>
      <c r="E57" s="307"/>
      <c r="F57" s="307"/>
      <c r="G57" s="307"/>
      <c r="H57" s="308"/>
      <c r="I57" s="30"/>
      <c r="L57" s="22"/>
      <c r="W57" s="22"/>
    </row>
    <row r="58" spans="2:23" ht="15.75" customHeight="1" x14ac:dyDescent="0.25">
      <c r="B58" s="28"/>
      <c r="C58" s="309"/>
      <c r="D58" s="310"/>
      <c r="E58" s="310"/>
      <c r="F58" s="310"/>
      <c r="G58" s="310"/>
      <c r="H58" s="311"/>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82" t="s">
        <v>38</v>
      </c>
      <c r="D60" s="308"/>
      <c r="E60" s="379">
        <f>LEN(C65)</f>
        <v>377</v>
      </c>
      <c r="F60" s="34"/>
      <c r="G60" s="381" t="s">
        <v>39</v>
      </c>
      <c r="H60" s="379" t="str">
        <f>IF(E60&lt;=400,"CORRECTO","RECORTAR")</f>
        <v>CORRECTO</v>
      </c>
      <c r="I60" s="30"/>
      <c r="L60" s="27"/>
      <c r="W60" s="22"/>
    </row>
    <row r="61" spans="2:23" ht="15.75" customHeight="1" x14ac:dyDescent="0.25">
      <c r="B61" s="28"/>
      <c r="C61" s="309"/>
      <c r="D61" s="311"/>
      <c r="E61" s="380"/>
      <c r="F61" s="34"/>
      <c r="G61" s="321"/>
      <c r="H61" s="321"/>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64" t="s">
        <v>40</v>
      </c>
      <c r="D63" s="307"/>
      <c r="E63" s="307"/>
      <c r="F63" s="307"/>
      <c r="G63" s="307"/>
      <c r="H63" s="308"/>
      <c r="I63" s="30"/>
      <c r="L63" s="22"/>
      <c r="W63" s="22"/>
    </row>
    <row r="64" spans="2:23" ht="15.75" customHeight="1" x14ac:dyDescent="0.25">
      <c r="B64" s="28"/>
      <c r="C64" s="309"/>
      <c r="D64" s="310"/>
      <c r="E64" s="310"/>
      <c r="F64" s="310"/>
      <c r="G64" s="310"/>
      <c r="H64" s="311"/>
      <c r="I64" s="30"/>
      <c r="L64" s="22"/>
      <c r="W64" s="22"/>
    </row>
    <row r="65" spans="2:23" ht="15.75" customHeight="1" x14ac:dyDescent="0.25">
      <c r="B65" s="28"/>
      <c r="C65" s="365" t="s">
        <v>767</v>
      </c>
      <c r="D65" s="366"/>
      <c r="E65" s="366"/>
      <c r="F65" s="366"/>
      <c r="G65" s="366"/>
      <c r="H65" s="367"/>
      <c r="I65" s="30"/>
      <c r="L65" s="22"/>
      <c r="W65" s="22"/>
    </row>
    <row r="66" spans="2:23" ht="15.75" customHeight="1" x14ac:dyDescent="0.25">
      <c r="B66" s="28"/>
      <c r="C66" s="368"/>
      <c r="D66" s="369"/>
      <c r="E66" s="369"/>
      <c r="F66" s="369"/>
      <c r="G66" s="369"/>
      <c r="H66" s="370"/>
      <c r="I66" s="30"/>
      <c r="L66" s="22"/>
      <c r="W66" s="22"/>
    </row>
    <row r="67" spans="2:23" ht="15.75" customHeight="1" x14ac:dyDescent="0.25">
      <c r="B67" s="28"/>
      <c r="C67" s="368"/>
      <c r="D67" s="369"/>
      <c r="E67" s="369"/>
      <c r="F67" s="369"/>
      <c r="G67" s="369"/>
      <c r="H67" s="370"/>
      <c r="I67" s="30"/>
      <c r="L67" s="22"/>
      <c r="W67" s="22"/>
    </row>
    <row r="68" spans="2:23" ht="15.75" customHeight="1" x14ac:dyDescent="0.25">
      <c r="B68" s="28"/>
      <c r="C68" s="368"/>
      <c r="D68" s="369"/>
      <c r="E68" s="369"/>
      <c r="F68" s="369"/>
      <c r="G68" s="369"/>
      <c r="H68" s="370"/>
      <c r="I68" s="30"/>
      <c r="L68" s="22"/>
      <c r="W68" s="22"/>
    </row>
    <row r="69" spans="2:23" ht="15.75" customHeight="1" x14ac:dyDescent="0.25">
      <c r="B69" s="28"/>
      <c r="C69" s="368"/>
      <c r="D69" s="369"/>
      <c r="E69" s="369"/>
      <c r="F69" s="369"/>
      <c r="G69" s="369"/>
      <c r="H69" s="370"/>
      <c r="I69" s="30"/>
      <c r="L69" s="22"/>
      <c r="W69" s="22"/>
    </row>
    <row r="70" spans="2:23" ht="15.75" customHeight="1" x14ac:dyDescent="0.25">
      <c r="B70" s="28"/>
      <c r="C70" s="368"/>
      <c r="D70" s="369"/>
      <c r="E70" s="369"/>
      <c r="F70" s="369"/>
      <c r="G70" s="369"/>
      <c r="H70" s="370"/>
      <c r="I70" s="30"/>
      <c r="L70" s="22"/>
      <c r="W70" s="22"/>
    </row>
    <row r="71" spans="2:23" ht="15.75" customHeight="1" x14ac:dyDescent="0.25">
      <c r="B71" s="28"/>
      <c r="C71" s="371"/>
      <c r="D71" s="372"/>
      <c r="E71" s="372"/>
      <c r="F71" s="372"/>
      <c r="G71" s="372"/>
      <c r="H71" s="373"/>
      <c r="I71" s="30"/>
      <c r="L71" s="22"/>
      <c r="W71" s="22"/>
    </row>
    <row r="72" spans="2:23" ht="15.75" customHeight="1" x14ac:dyDescent="0.25">
      <c r="B72" s="28"/>
      <c r="C72" s="364" t="s">
        <v>41</v>
      </c>
      <c r="D72" s="308"/>
      <c r="E72" s="374" t="s">
        <v>707</v>
      </c>
      <c r="F72" s="307"/>
      <c r="G72" s="307"/>
      <c r="H72" s="308"/>
      <c r="I72" s="30"/>
      <c r="L72" s="22"/>
      <c r="W72" s="22"/>
    </row>
    <row r="73" spans="2:23" ht="15.75" customHeight="1" x14ac:dyDescent="0.25">
      <c r="B73" s="28"/>
      <c r="C73" s="309"/>
      <c r="D73" s="311"/>
      <c r="E73" s="309"/>
      <c r="F73" s="310"/>
      <c r="G73" s="310"/>
      <c r="H73" s="311"/>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D38:J38"/>
    <mergeCell ref="D39:J39"/>
    <mergeCell ref="D40:J40"/>
    <mergeCell ref="D41:J41"/>
    <mergeCell ref="O43:U43"/>
    <mergeCell ref="O41:U41"/>
    <mergeCell ref="O42:U42"/>
    <mergeCell ref="D42:J42"/>
    <mergeCell ref="D43:J43"/>
    <mergeCell ref="O38:U38"/>
    <mergeCell ref="O39:U39"/>
    <mergeCell ref="O40:U40"/>
    <mergeCell ref="C29:J31"/>
    <mergeCell ref="C33:J33"/>
    <mergeCell ref="C34:C35"/>
    <mergeCell ref="O36:U36"/>
    <mergeCell ref="O37:U37"/>
    <mergeCell ref="D34:J35"/>
    <mergeCell ref="D36:J36"/>
    <mergeCell ref="D37:J37"/>
    <mergeCell ref="N34:N35"/>
    <mergeCell ref="O34:U35"/>
    <mergeCell ref="N29:U31"/>
    <mergeCell ref="N33:U33"/>
    <mergeCell ref="O23:U23"/>
    <mergeCell ref="D23:J23"/>
    <mergeCell ref="D24:J24"/>
    <mergeCell ref="D25:J25"/>
    <mergeCell ref="C27:J28"/>
    <mergeCell ref="O24:U24"/>
    <mergeCell ref="O25:U25"/>
    <mergeCell ref="N27:U28"/>
    <mergeCell ref="D20:J20"/>
    <mergeCell ref="D21:J21"/>
    <mergeCell ref="D22:J22"/>
    <mergeCell ref="O16:U17"/>
    <mergeCell ref="O18:U18"/>
    <mergeCell ref="O19:U19"/>
    <mergeCell ref="O20:U20"/>
    <mergeCell ref="O21:U21"/>
    <mergeCell ref="O22:U22"/>
    <mergeCell ref="C16:C17"/>
    <mergeCell ref="D16:J17"/>
    <mergeCell ref="N16:N17"/>
    <mergeCell ref="D18:J18"/>
    <mergeCell ref="D19:J19"/>
    <mergeCell ref="B2:K8"/>
    <mergeCell ref="M2:V8"/>
    <mergeCell ref="C12:J13"/>
    <mergeCell ref="N12:U13"/>
    <mergeCell ref="C15:J15"/>
    <mergeCell ref="N15:U15"/>
    <mergeCell ref="C63:H64"/>
    <mergeCell ref="C65:H71"/>
    <mergeCell ref="C72:D73"/>
    <mergeCell ref="E72:H73"/>
    <mergeCell ref="B48:I54"/>
    <mergeCell ref="C57:H58"/>
    <mergeCell ref="E60:E61"/>
    <mergeCell ref="G60:G61"/>
    <mergeCell ref="H60:H61"/>
    <mergeCell ref="C60:D6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B52" zoomScale="90" zoomScaleNormal="90" workbookViewId="0">
      <selection activeCell="G63" sqref="G63:H63"/>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53" customWidth="1"/>
    <col min="6" max="6" width="10.125" style="253" customWidth="1"/>
    <col min="7" max="7" width="20.75" customWidth="1"/>
    <col min="8" max="8" width="31.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58"/>
      <c r="F4" s="258"/>
      <c r="G4" s="25"/>
      <c r="H4" s="25"/>
      <c r="I4" s="25"/>
      <c r="J4" s="25"/>
      <c r="K4" s="25"/>
      <c r="L4" s="25"/>
      <c r="M4" s="25"/>
      <c r="N4" s="40"/>
    </row>
    <row r="5" spans="1:14" x14ac:dyDescent="0.25">
      <c r="A5" s="39"/>
      <c r="B5" s="29"/>
      <c r="C5" s="29"/>
      <c r="D5" s="29"/>
      <c r="E5" s="259"/>
      <c r="F5" s="259"/>
      <c r="G5" s="29"/>
      <c r="H5" s="29"/>
      <c r="I5" s="29"/>
      <c r="J5" s="29"/>
      <c r="K5" s="29"/>
      <c r="L5" s="29"/>
      <c r="M5" s="29"/>
      <c r="N5" s="40"/>
    </row>
    <row r="6" spans="1:14" x14ac:dyDescent="0.25">
      <c r="A6" s="39"/>
      <c r="B6" s="364" t="s">
        <v>43</v>
      </c>
      <c r="C6" s="307"/>
      <c r="D6" s="307"/>
      <c r="E6" s="307"/>
      <c r="F6" s="307"/>
      <c r="G6" s="307"/>
      <c r="H6" s="307"/>
      <c r="I6" s="307"/>
      <c r="J6" s="307"/>
      <c r="K6" s="307"/>
      <c r="L6" s="307"/>
      <c r="M6" s="308"/>
      <c r="N6" s="40"/>
    </row>
    <row r="7" spans="1:14" x14ac:dyDescent="0.25">
      <c r="A7" s="39"/>
      <c r="B7" s="309"/>
      <c r="C7" s="310"/>
      <c r="D7" s="310"/>
      <c r="E7" s="310"/>
      <c r="F7" s="310"/>
      <c r="G7" s="310"/>
      <c r="H7" s="310"/>
      <c r="I7" s="310"/>
      <c r="J7" s="310"/>
      <c r="K7" s="310"/>
      <c r="L7" s="310"/>
      <c r="M7" s="311"/>
      <c r="N7" s="40"/>
    </row>
    <row r="8" spans="1:14" x14ac:dyDescent="0.25">
      <c r="A8" s="39"/>
      <c r="B8" s="29"/>
      <c r="C8" s="29"/>
      <c r="D8" s="29"/>
      <c r="E8" s="259"/>
      <c r="F8" s="259"/>
      <c r="G8" s="29"/>
      <c r="H8" s="29"/>
      <c r="I8" s="29"/>
      <c r="J8" s="29"/>
      <c r="K8" s="29"/>
      <c r="L8" s="29"/>
      <c r="M8" s="29"/>
      <c r="N8" s="40"/>
    </row>
    <row r="9" spans="1:14" x14ac:dyDescent="0.25">
      <c r="A9" s="39"/>
      <c r="B9" s="29"/>
      <c r="C9" s="29"/>
      <c r="D9" s="29"/>
      <c r="E9" s="384" t="s">
        <v>3</v>
      </c>
      <c r="F9" s="334"/>
      <c r="G9" s="41">
        <f>+Proyeccion!I11</f>
        <v>2544</v>
      </c>
      <c r="H9" s="29"/>
      <c r="I9" s="29"/>
      <c r="J9" s="29"/>
      <c r="K9" s="42" t="s">
        <v>41</v>
      </c>
      <c r="L9" s="387" t="s">
        <v>147</v>
      </c>
      <c r="M9" s="333"/>
      <c r="N9" s="40"/>
    </row>
    <row r="10" spans="1:14" x14ac:dyDescent="0.25">
      <c r="A10" s="39"/>
      <c r="B10" s="29"/>
      <c r="C10" s="29"/>
      <c r="D10" s="29"/>
      <c r="E10" s="259"/>
      <c r="F10" s="259"/>
      <c r="G10" s="29"/>
      <c r="H10" s="29"/>
      <c r="I10" s="29"/>
      <c r="J10" s="29"/>
      <c r="K10" s="29"/>
      <c r="L10" s="29"/>
      <c r="M10" s="29"/>
      <c r="N10" s="40"/>
    </row>
    <row r="11" spans="1:14" x14ac:dyDescent="0.25">
      <c r="A11" s="39"/>
      <c r="B11" s="384" t="s">
        <v>44</v>
      </c>
      <c r="C11" s="333"/>
      <c r="D11" s="333"/>
      <c r="E11" s="333"/>
      <c r="F11" s="333"/>
      <c r="G11" s="333"/>
      <c r="H11" s="333"/>
      <c r="I11" s="333"/>
      <c r="J11" s="333"/>
      <c r="K11" s="333"/>
      <c r="L11" s="333"/>
      <c r="M11" s="334"/>
      <c r="N11" s="40"/>
    </row>
    <row r="12" spans="1:14" x14ac:dyDescent="0.25">
      <c r="A12" s="39"/>
      <c r="B12" s="386" t="str">
        <f>+Proyeccion!S18</f>
        <v>De acuerdo a la estrategia priorizada  se atiende a Personas mayores de 13 años en adelante en Visual, Niños y niñas de 6 a 10 años en ortodoncia y Personas de 18 en adelante en prótesis dental.</v>
      </c>
      <c r="C12" s="341"/>
      <c r="D12" s="341"/>
      <c r="E12" s="341"/>
      <c r="F12" s="341"/>
      <c r="G12" s="341"/>
      <c r="H12" s="341"/>
      <c r="I12" s="341"/>
      <c r="J12" s="341"/>
      <c r="K12" s="341"/>
      <c r="L12" s="341"/>
      <c r="M12" s="338"/>
      <c r="N12" s="40"/>
    </row>
    <row r="13" spans="1:14" x14ac:dyDescent="0.25">
      <c r="A13" s="39"/>
      <c r="B13" s="398"/>
      <c r="C13" s="399"/>
      <c r="D13" s="399"/>
      <c r="E13" s="399"/>
      <c r="F13" s="399"/>
      <c r="G13" s="399"/>
      <c r="H13" s="399"/>
      <c r="I13" s="399"/>
      <c r="J13" s="399"/>
      <c r="K13" s="399"/>
      <c r="L13" s="399"/>
      <c r="M13" s="400"/>
      <c r="N13" s="40"/>
    </row>
    <row r="14" spans="1:14" x14ac:dyDescent="0.25">
      <c r="A14" s="39"/>
      <c r="B14" s="339"/>
      <c r="C14" s="342"/>
      <c r="D14" s="342"/>
      <c r="E14" s="342"/>
      <c r="F14" s="342"/>
      <c r="G14" s="342"/>
      <c r="H14" s="342"/>
      <c r="I14" s="342"/>
      <c r="J14" s="342"/>
      <c r="K14" s="342"/>
      <c r="L14" s="342"/>
      <c r="M14" s="340"/>
      <c r="N14" s="40"/>
    </row>
    <row r="15" spans="1:14" ht="15" customHeight="1" x14ac:dyDescent="0.25">
      <c r="A15" s="39"/>
      <c r="B15" s="32"/>
      <c r="C15" s="32"/>
      <c r="D15" s="32"/>
      <c r="E15" s="260"/>
      <c r="F15" s="260"/>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58"/>
      <c r="F19" s="258"/>
      <c r="G19" s="25"/>
      <c r="H19" s="25"/>
      <c r="I19" s="25"/>
      <c r="J19" s="25"/>
      <c r="K19" s="25"/>
      <c r="L19" s="25"/>
      <c r="M19" s="26"/>
    </row>
    <row r="20" spans="1:13" x14ac:dyDescent="0.25">
      <c r="A20" s="27"/>
      <c r="B20" s="28"/>
      <c r="C20" s="29"/>
      <c r="D20" s="29"/>
      <c r="E20" s="259"/>
      <c r="F20" s="259"/>
      <c r="G20" s="29"/>
      <c r="H20" s="29"/>
      <c r="I20" s="29"/>
      <c r="J20" s="29"/>
      <c r="K20" s="29"/>
      <c r="L20" s="29"/>
      <c r="M20" s="30"/>
    </row>
    <row r="21" spans="1:13" ht="15.75" customHeight="1" x14ac:dyDescent="0.25">
      <c r="A21" s="27"/>
      <c r="B21" s="364" t="s">
        <v>45</v>
      </c>
      <c r="C21" s="307"/>
      <c r="D21" s="307"/>
      <c r="E21" s="307"/>
      <c r="F21" s="307"/>
      <c r="G21" s="307"/>
      <c r="H21" s="307"/>
      <c r="I21" s="307"/>
      <c r="J21" s="307"/>
      <c r="K21" s="307"/>
      <c r="L21" s="307"/>
      <c r="M21" s="308"/>
    </row>
    <row r="22" spans="1:13" ht="15.75" customHeight="1" x14ac:dyDescent="0.25">
      <c r="A22" s="27"/>
      <c r="B22" s="309"/>
      <c r="C22" s="310"/>
      <c r="D22" s="310"/>
      <c r="E22" s="310"/>
      <c r="F22" s="310"/>
      <c r="G22" s="310"/>
      <c r="H22" s="310"/>
      <c r="I22" s="310"/>
      <c r="J22" s="310"/>
      <c r="K22" s="310"/>
      <c r="L22" s="310"/>
      <c r="M22" s="311"/>
    </row>
    <row r="23" spans="1:13" ht="15.75" customHeight="1" x14ac:dyDescent="0.25">
      <c r="A23" s="27"/>
      <c r="B23" s="43"/>
      <c r="C23" s="34"/>
      <c r="D23" s="34"/>
      <c r="E23" s="261"/>
      <c r="F23" s="261"/>
      <c r="G23" s="34"/>
      <c r="H23" s="34"/>
      <c r="I23" s="34"/>
      <c r="J23" s="34"/>
      <c r="K23" s="34"/>
      <c r="L23" s="34"/>
      <c r="M23" s="44"/>
    </row>
    <row r="24" spans="1:13" ht="15.75" customHeight="1" x14ac:dyDescent="0.25">
      <c r="A24" s="27"/>
      <c r="B24" s="43"/>
      <c r="C24" s="34"/>
      <c r="D24" s="381" t="s">
        <v>38</v>
      </c>
      <c r="E24" s="414">
        <f>LEN(B28)</f>
        <v>444</v>
      </c>
      <c r="F24" s="261"/>
      <c r="G24" s="34"/>
      <c r="H24" s="381" t="s">
        <v>39</v>
      </c>
      <c r="I24" s="402" t="str">
        <f>IF(E24&lt;=1000,"CORRECTO","RECORTAR")</f>
        <v>CORRECTO</v>
      </c>
      <c r="J24" s="34"/>
      <c r="K24" s="34"/>
      <c r="L24" s="34"/>
      <c r="M24" s="44"/>
    </row>
    <row r="25" spans="1:13" ht="15" customHeight="1" x14ac:dyDescent="0.25">
      <c r="A25" s="27"/>
      <c r="B25" s="28"/>
      <c r="C25" s="34"/>
      <c r="D25" s="321"/>
      <c r="E25" s="415"/>
      <c r="F25" s="261"/>
      <c r="G25" s="29"/>
      <c r="H25" s="321"/>
      <c r="I25" s="311"/>
      <c r="J25" s="29"/>
      <c r="K25" s="29"/>
      <c r="L25" s="29"/>
      <c r="M25" s="30"/>
    </row>
    <row r="26" spans="1:13" ht="15.75" customHeight="1" x14ac:dyDescent="0.25">
      <c r="A26" s="27"/>
      <c r="B26" s="28"/>
      <c r="C26" s="29"/>
      <c r="D26" s="29"/>
      <c r="E26" s="259"/>
      <c r="F26" s="259"/>
      <c r="G26" s="29"/>
      <c r="H26" s="29"/>
      <c r="I26" s="29"/>
      <c r="J26" s="29"/>
      <c r="K26" s="29"/>
      <c r="L26" s="29"/>
      <c r="M26" s="30"/>
    </row>
    <row r="27" spans="1:13" ht="15.75" customHeight="1" x14ac:dyDescent="0.25">
      <c r="A27" s="27"/>
      <c r="B27" s="403" t="s">
        <v>46</v>
      </c>
      <c r="C27" s="404"/>
      <c r="D27" s="404"/>
      <c r="E27" s="404"/>
      <c r="F27" s="404"/>
      <c r="G27" s="404"/>
      <c r="H27" s="404"/>
      <c r="I27" s="404"/>
      <c r="J27" s="404"/>
      <c r="K27" s="404"/>
      <c r="L27" s="404"/>
      <c r="M27" s="361"/>
    </row>
    <row r="28" spans="1:13" ht="15.75" customHeight="1" x14ac:dyDescent="0.25">
      <c r="A28" s="27"/>
      <c r="B28" s="405" t="str">
        <f>+Proyeccion!S22</f>
        <v>Con el presente proyecto se pretende ejecutar las estrategias:  Salud Visual en promoción y prevención  con entrega de gafas. Salud Oral Ortodoncia: prevenir malformaciones y guiar crecimiento dentario desde sus inicios en los niños, y Salud oral Prótesis dental: rehabilitación función masticatoria y mejorar la autoestima del beneficiario . Los costos de las estrategias contemplan costos directos, costos indirectos e interventoría integral.</v>
      </c>
      <c r="C28" s="406"/>
      <c r="D28" s="406"/>
      <c r="E28" s="406"/>
      <c r="F28" s="406"/>
      <c r="G28" s="406"/>
      <c r="H28" s="406"/>
      <c r="I28" s="406"/>
      <c r="J28" s="406"/>
      <c r="K28" s="406"/>
      <c r="L28" s="406"/>
      <c r="M28" s="407"/>
    </row>
    <row r="29" spans="1:13" ht="15.75" customHeight="1" x14ac:dyDescent="0.25">
      <c r="A29" s="27"/>
      <c r="B29" s="408"/>
      <c r="C29" s="409"/>
      <c r="D29" s="409"/>
      <c r="E29" s="409"/>
      <c r="F29" s="409"/>
      <c r="G29" s="409"/>
      <c r="H29" s="409"/>
      <c r="I29" s="409"/>
      <c r="J29" s="409"/>
      <c r="K29" s="409"/>
      <c r="L29" s="409"/>
      <c r="M29" s="410"/>
    </row>
    <row r="30" spans="1:13" ht="15.75" customHeight="1" x14ac:dyDescent="0.25">
      <c r="A30" s="27"/>
      <c r="B30" s="408"/>
      <c r="C30" s="409"/>
      <c r="D30" s="409"/>
      <c r="E30" s="409"/>
      <c r="F30" s="409"/>
      <c r="G30" s="409"/>
      <c r="H30" s="409"/>
      <c r="I30" s="409"/>
      <c r="J30" s="409"/>
      <c r="K30" s="409"/>
      <c r="L30" s="409"/>
      <c r="M30" s="410"/>
    </row>
    <row r="31" spans="1:13" ht="15.75" customHeight="1" x14ac:dyDescent="0.25">
      <c r="A31" s="27"/>
      <c r="B31" s="408"/>
      <c r="C31" s="409"/>
      <c r="D31" s="409"/>
      <c r="E31" s="409"/>
      <c r="F31" s="409"/>
      <c r="G31" s="409"/>
      <c r="H31" s="409"/>
      <c r="I31" s="409"/>
      <c r="J31" s="409"/>
      <c r="K31" s="409"/>
      <c r="L31" s="409"/>
      <c r="M31" s="410"/>
    </row>
    <row r="32" spans="1:13" ht="15.75" customHeight="1" x14ac:dyDescent="0.25">
      <c r="A32" s="27"/>
      <c r="B32" s="408"/>
      <c r="C32" s="409"/>
      <c r="D32" s="409"/>
      <c r="E32" s="409"/>
      <c r="F32" s="409"/>
      <c r="G32" s="409"/>
      <c r="H32" s="409"/>
      <c r="I32" s="409"/>
      <c r="J32" s="409"/>
      <c r="K32" s="409"/>
      <c r="L32" s="409"/>
      <c r="M32" s="410"/>
    </row>
    <row r="33" spans="1:13" ht="15.75" customHeight="1" x14ac:dyDescent="0.25">
      <c r="A33" s="27"/>
      <c r="B33" s="411"/>
      <c r="C33" s="412"/>
      <c r="D33" s="412"/>
      <c r="E33" s="412"/>
      <c r="F33" s="412"/>
      <c r="G33" s="412"/>
      <c r="H33" s="412"/>
      <c r="I33" s="412"/>
      <c r="J33" s="412"/>
      <c r="K33" s="412"/>
      <c r="L33" s="412"/>
      <c r="M33" s="413"/>
    </row>
    <row r="34" spans="1:13" ht="15.75" customHeight="1" x14ac:dyDescent="0.25">
      <c r="A34" s="27"/>
      <c r="B34" s="43"/>
      <c r="C34" s="34"/>
      <c r="D34" s="34"/>
      <c r="E34" s="261"/>
      <c r="F34" s="261"/>
      <c r="G34" s="34"/>
      <c r="H34" s="34"/>
      <c r="I34" s="34"/>
      <c r="J34" s="34"/>
      <c r="K34" s="34"/>
      <c r="L34" s="34"/>
      <c r="M34" s="44"/>
    </row>
    <row r="35" spans="1:13" ht="15.75" customHeight="1" x14ac:dyDescent="0.25">
      <c r="A35" s="27"/>
      <c r="B35" s="43"/>
      <c r="C35" s="35"/>
      <c r="D35" s="34"/>
      <c r="E35" s="261"/>
      <c r="F35" s="261"/>
      <c r="G35" s="35" t="s">
        <v>47</v>
      </c>
      <c r="H35" s="34"/>
      <c r="I35" s="34"/>
      <c r="J35" s="34"/>
      <c r="K35" s="34"/>
      <c r="L35" s="34"/>
      <c r="M35" s="44"/>
    </row>
    <row r="36" spans="1:13" ht="15.75" customHeight="1" x14ac:dyDescent="0.25">
      <c r="A36" s="27"/>
      <c r="B36" s="31"/>
      <c r="C36" s="32"/>
      <c r="D36" s="32"/>
      <c r="E36" s="260"/>
      <c r="F36" s="260"/>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62"/>
      <c r="F55" s="262"/>
      <c r="G55" s="46"/>
      <c r="H55" s="46"/>
      <c r="I55" s="46"/>
      <c r="J55" s="46"/>
      <c r="K55" s="46"/>
      <c r="L55" s="46"/>
      <c r="M55" s="47"/>
    </row>
    <row r="56" spans="1:18" x14ac:dyDescent="0.25">
      <c r="B56" s="48"/>
      <c r="C56" s="416" t="s">
        <v>48</v>
      </c>
      <c r="D56" s="417"/>
      <c r="E56" s="417"/>
      <c r="F56" s="417"/>
      <c r="G56" s="417"/>
      <c r="H56" s="417"/>
      <c r="I56" s="417"/>
      <c r="J56" s="417"/>
      <c r="K56" s="417"/>
      <c r="L56" s="418"/>
      <c r="M56" s="49"/>
    </row>
    <row r="57" spans="1:18" ht="15.75" customHeight="1" x14ac:dyDescent="0.25">
      <c r="B57" s="48"/>
      <c r="C57" s="419"/>
      <c r="D57" s="420"/>
      <c r="E57" s="420"/>
      <c r="F57" s="420"/>
      <c r="G57" s="420"/>
      <c r="H57" s="420"/>
      <c r="I57" s="420"/>
      <c r="J57" s="420"/>
      <c r="K57" s="420"/>
      <c r="L57" s="421"/>
      <c r="M57" s="49"/>
    </row>
    <row r="58" spans="1:18" ht="15.75" customHeight="1" x14ac:dyDescent="0.25">
      <c r="B58" s="48"/>
      <c r="C58" s="50"/>
      <c r="D58" s="50"/>
      <c r="E58" s="263"/>
      <c r="F58" s="263"/>
      <c r="G58" s="50"/>
      <c r="H58" s="50"/>
      <c r="I58" s="50"/>
      <c r="J58" s="50"/>
      <c r="K58" s="50"/>
      <c r="L58" s="50"/>
      <c r="M58" s="49"/>
    </row>
    <row r="59" spans="1:18" ht="15.75" customHeight="1" x14ac:dyDescent="0.25">
      <c r="B59" s="48"/>
      <c r="C59" s="50"/>
      <c r="D59" s="50"/>
      <c r="E59" s="263"/>
      <c r="F59" s="263"/>
      <c r="G59" s="422" t="s">
        <v>49</v>
      </c>
      <c r="H59" s="333"/>
      <c r="I59" s="333"/>
      <c r="J59" s="333"/>
      <c r="K59" s="333"/>
      <c r="L59" s="334"/>
      <c r="M59" s="49"/>
    </row>
    <row r="60" spans="1:18" ht="44.25" customHeight="1" x14ac:dyDescent="0.25">
      <c r="B60" s="48"/>
      <c r="C60" s="51" t="s">
        <v>50</v>
      </c>
      <c r="D60" s="52" t="s">
        <v>51</v>
      </c>
      <c r="E60" s="52" t="s">
        <v>52</v>
      </c>
      <c r="F60" s="52" t="s">
        <v>53</v>
      </c>
      <c r="G60" s="422" t="s">
        <v>54</v>
      </c>
      <c r="H60" s="334"/>
      <c r="I60" s="51" t="s">
        <v>55</v>
      </c>
      <c r="J60" s="51" t="s">
        <v>56</v>
      </c>
      <c r="K60" s="51" t="s">
        <v>57</v>
      </c>
      <c r="L60" s="51" t="s">
        <v>58</v>
      </c>
      <c r="M60" s="49"/>
    </row>
    <row r="61" spans="1:18" ht="53.25" customHeight="1" x14ac:dyDescent="0.25">
      <c r="B61" s="48"/>
      <c r="C61" s="53" t="s">
        <v>716</v>
      </c>
      <c r="D61" s="274" t="str">
        <f>+Proyeccion!O4</f>
        <v>Servicio de gestión del riesgo para abordar condiciones crónicas prevalentes</v>
      </c>
      <c r="E61" s="295" t="s">
        <v>537</v>
      </c>
      <c r="F61" s="296" t="str">
        <f>+IF(E61="","",IF(Listas!$K$8="FALSO", "OK", "PTO INCORRECTO"))</f>
        <v>OK</v>
      </c>
      <c r="G61" s="329" t="str">
        <f>+Proyeccion!F4</f>
        <v>1.1.1_Elaborar prótesis dentales removibles mucosoportadas, para personas de 18 en adelante_C16</v>
      </c>
      <c r="H61" s="331"/>
      <c r="I61" s="275" t="str">
        <f>+'1.PDL'!$H$7</f>
        <v>COMUNA 16 - BELÉN</v>
      </c>
      <c r="J61" s="282" t="str">
        <f>+Proyeccion!G4</f>
        <v>Persona</v>
      </c>
      <c r="K61" s="283">
        <f>+Proyeccion!H4</f>
        <v>200</v>
      </c>
      <c r="L61" s="284">
        <f>+Proyeccion!L4</f>
        <v>216000000</v>
      </c>
      <c r="M61" s="49"/>
    </row>
    <row r="62" spans="1:18" ht="53.25" customHeight="1" x14ac:dyDescent="0.25">
      <c r="B62" s="48"/>
      <c r="C62" s="53"/>
      <c r="D62" s="274" t="str">
        <f>+Proyeccion!O5</f>
        <v>Servicio de gestión del riesgo para abordar condiciones crónicas prevalentes</v>
      </c>
      <c r="E62" s="295" t="s">
        <v>537</v>
      </c>
      <c r="F62" s="296" t="str">
        <f>+IF(E62="","",IF(Listas!$K$8="FALSO", "OK", "PTO INCORRECTO"))</f>
        <v>OK</v>
      </c>
      <c r="G62" s="329" t="str">
        <f>+Proyeccion!F5</f>
        <v>1.1.2_Realizar estrategia  salud visual a personas mayores de 13 años y el 25% mayores de 60 años _C16</v>
      </c>
      <c r="H62" s="331"/>
      <c r="I62" s="275" t="str">
        <f>+'1.PDL'!$H$7</f>
        <v>COMUNA 16 - BELÉN</v>
      </c>
      <c r="J62" s="282" t="str">
        <f>+Proyeccion!G5</f>
        <v>Persona</v>
      </c>
      <c r="K62" s="283">
        <f>+Proyeccion!I5</f>
        <v>2089</v>
      </c>
      <c r="L62" s="284">
        <f>+Proyeccion!L5</f>
        <v>643412000</v>
      </c>
      <c r="M62" s="49"/>
    </row>
    <row r="63" spans="1:18" ht="53.25" customHeight="1" x14ac:dyDescent="0.25">
      <c r="B63" s="48"/>
      <c r="C63" s="53"/>
      <c r="D63" s="274" t="str">
        <f>+Proyeccion!O6</f>
        <v>Servicio de gestión del riesgo para abordar condiciones crónicas prevalentes</v>
      </c>
      <c r="E63" s="295" t="s">
        <v>537</v>
      </c>
      <c r="F63" s="296" t="str">
        <f>+IF(E63="","",IF(Listas!$K$8="FALSO", "OK", "PTO INCORRECTO"))</f>
        <v>OK</v>
      </c>
      <c r="G63" s="329" t="str">
        <f>+Proyeccion!F6</f>
        <v>1.1.3_Realizar estrategia salud Bucal en ortodoncia pediatrica para niños y niñas de 6 a 10 años_C16</v>
      </c>
      <c r="H63" s="331"/>
      <c r="I63" s="275" t="str">
        <f>+'1.PDL'!$H$7</f>
        <v>COMUNA 16 - BELÉN</v>
      </c>
      <c r="J63" s="282" t="str">
        <f>+Proyeccion!G6</f>
        <v>Persona</v>
      </c>
      <c r="K63" s="283">
        <f>+Proyeccion!H6</f>
        <v>255</v>
      </c>
      <c r="L63" s="284">
        <f>+Proyeccion!L6</f>
        <v>339889500</v>
      </c>
      <c r="M63" s="49"/>
    </row>
    <row r="64" spans="1:18" ht="17.25" customHeight="1" x14ac:dyDescent="0.25">
      <c r="B64" s="48"/>
      <c r="C64" s="53"/>
      <c r="D64" s="257">
        <f>+Proyeccion!O7</f>
        <v>0</v>
      </c>
      <c r="E64" s="264"/>
      <c r="F64" s="264" t="str">
        <f>+IF(E64="","",IF(Listas!$K$8="FALSO", "OK", "PTO INCORRECTO"))</f>
        <v/>
      </c>
      <c r="G64" s="397">
        <f>+Proyeccion!N7</f>
        <v>0</v>
      </c>
      <c r="H64" s="334"/>
      <c r="I64" s="275" t="str">
        <f>+'1.PDL'!$H$7</f>
        <v>COMUNA 16 - BELÉN</v>
      </c>
      <c r="J64" s="282">
        <f>+Proyeccion!G7</f>
        <v>0</v>
      </c>
      <c r="K64" s="283">
        <f>+Proyeccion!I7</f>
        <v>0</v>
      </c>
      <c r="L64" s="284">
        <f>+Proyeccion!L7</f>
        <v>0</v>
      </c>
      <c r="M64" s="49"/>
    </row>
    <row r="65" spans="2:13" ht="17.25" customHeight="1" x14ac:dyDescent="0.25">
      <c r="B65" s="48"/>
      <c r="C65" s="54"/>
      <c r="D65" s="257">
        <f>+Proyeccion!O8</f>
        <v>0</v>
      </c>
      <c r="E65" s="265"/>
      <c r="F65" s="264" t="str">
        <f>+IF(E65="","",IF(Listas!$K$8="FALSO", "OK", "PTO INCORRECTO"))</f>
        <v/>
      </c>
      <c r="G65" s="397">
        <f>+Proyeccion!N8</f>
        <v>0</v>
      </c>
      <c r="H65" s="334"/>
      <c r="I65" s="275" t="str">
        <f>+'1.PDL'!$H$7</f>
        <v>COMUNA 16 - BELÉN</v>
      </c>
      <c r="J65" s="282">
        <f>+Proyeccion!G8</f>
        <v>0</v>
      </c>
      <c r="K65" s="283">
        <f>+Proyeccion!I8</f>
        <v>0</v>
      </c>
      <c r="L65" s="284">
        <f>+Proyeccion!L8</f>
        <v>0</v>
      </c>
      <c r="M65" s="49"/>
    </row>
    <row r="66" spans="2:13" ht="17.25" customHeight="1" x14ac:dyDescent="0.25">
      <c r="B66" s="48"/>
      <c r="C66" s="54"/>
      <c r="D66" s="257">
        <f>+Proyeccion!O9</f>
        <v>0</v>
      </c>
      <c r="E66" s="265"/>
      <c r="F66" s="264" t="str">
        <f>+IF(E66="","",IF(Listas!$K$8="FALSO", "OK", "PTO INCORRECTO"))</f>
        <v/>
      </c>
      <c r="G66" s="397">
        <f>+Proyeccion!N9</f>
        <v>0</v>
      </c>
      <c r="H66" s="334"/>
      <c r="I66" s="275" t="str">
        <f>+'1.PDL'!$H$7</f>
        <v>COMUNA 16 - BELÉN</v>
      </c>
      <c r="J66" s="282">
        <f>+Proyeccion!G9</f>
        <v>0</v>
      </c>
      <c r="K66" s="283">
        <f>+Proyeccion!I9</f>
        <v>0</v>
      </c>
      <c r="L66" s="284">
        <f>+Proyeccion!L9</f>
        <v>0</v>
      </c>
      <c r="M66" s="49"/>
    </row>
    <row r="67" spans="2:13" ht="17.25" customHeight="1" x14ac:dyDescent="0.25">
      <c r="B67" s="48"/>
      <c r="C67" s="54"/>
      <c r="D67" s="257">
        <f>+Proyeccion!O10</f>
        <v>0</v>
      </c>
      <c r="E67" s="265"/>
      <c r="F67" s="264" t="str">
        <f>+IF(E67="","",IF(Listas!$K$8="FALSO", "OK", "PTO INCORRECTO"))</f>
        <v/>
      </c>
      <c r="G67" s="397">
        <f>+Proyeccion!N10</f>
        <v>0</v>
      </c>
      <c r="H67" s="334"/>
      <c r="I67" s="275" t="str">
        <f>+'1.PDL'!$H$7</f>
        <v>COMUNA 16 - BELÉN</v>
      </c>
      <c r="J67" s="282">
        <f>+Proyeccion!G10</f>
        <v>0</v>
      </c>
      <c r="K67" s="283">
        <f>+Proyeccion!I10</f>
        <v>0</v>
      </c>
      <c r="L67" s="284">
        <f>+Proyeccion!L10</f>
        <v>0</v>
      </c>
      <c r="M67" s="49"/>
    </row>
    <row r="68" spans="2:13" ht="27.75" customHeight="1" x14ac:dyDescent="0.35">
      <c r="B68" s="48"/>
      <c r="C68" s="401" t="s">
        <v>59</v>
      </c>
      <c r="D68" s="333"/>
      <c r="E68" s="333"/>
      <c r="F68" s="333"/>
      <c r="G68" s="333"/>
      <c r="H68" s="333"/>
      <c r="I68" s="333"/>
      <c r="J68" s="333"/>
      <c r="K68" s="334"/>
      <c r="L68" s="298">
        <f>+SUM(L61:L67)</f>
        <v>1199301500</v>
      </c>
      <c r="M68" s="49"/>
    </row>
    <row r="69" spans="2:13" ht="15.75" customHeight="1" x14ac:dyDescent="0.25">
      <c r="B69" s="55"/>
      <c r="C69" s="56"/>
      <c r="D69" s="56"/>
      <c r="E69" s="266"/>
      <c r="F69" s="266"/>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 ref="G63:H63"/>
    <mergeCell ref="G64:H64"/>
    <mergeCell ref="B6:M7"/>
    <mergeCell ref="E9:F9"/>
    <mergeCell ref="L9:M9"/>
    <mergeCell ref="B11:M11"/>
    <mergeCell ref="B12:M14"/>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24" t="s">
        <v>262</v>
      </c>
      <c r="C9" s="424"/>
      <c r="D9" s="423" t="s">
        <v>712</v>
      </c>
      <c r="E9" s="423"/>
      <c r="F9" s="423"/>
      <c r="G9" s="423"/>
      <c r="H9" s="423">
        <v>3</v>
      </c>
    </row>
    <row r="10" spans="2:8" x14ac:dyDescent="0.2">
      <c r="B10" s="424"/>
      <c r="C10" s="424"/>
      <c r="D10" s="423"/>
      <c r="E10" s="423"/>
      <c r="F10" s="423"/>
      <c r="G10" s="423"/>
      <c r="H10" s="423"/>
    </row>
    <row r="11" spans="2:8" x14ac:dyDescent="0.2">
      <c r="B11" s="424"/>
      <c r="C11" s="424"/>
      <c r="D11" s="423"/>
      <c r="E11" s="423"/>
      <c r="F11" s="423"/>
      <c r="G11" s="423"/>
      <c r="H11" s="423"/>
    </row>
    <row r="12" spans="2:8" x14ac:dyDescent="0.2">
      <c r="B12" s="93"/>
      <c r="C12" s="93"/>
      <c r="D12" s="87"/>
      <c r="E12" s="87"/>
      <c r="F12" s="87"/>
      <c r="G12" s="87"/>
      <c r="H12" s="92" t="s">
        <v>3</v>
      </c>
    </row>
    <row r="13" spans="2:8" ht="27" customHeight="1" x14ac:dyDescent="0.2">
      <c r="B13" s="424" t="s">
        <v>263</v>
      </c>
      <c r="C13" s="424"/>
      <c r="D13" s="425" t="s">
        <v>713</v>
      </c>
      <c r="E13" s="425"/>
      <c r="F13" s="425"/>
      <c r="G13" s="425"/>
      <c r="H13" s="423" t="s">
        <v>714</v>
      </c>
    </row>
    <row r="14" spans="2:8" ht="27" customHeight="1" x14ac:dyDescent="0.2">
      <c r="B14" s="424"/>
      <c r="C14" s="424"/>
      <c r="D14" s="425"/>
      <c r="E14" s="425"/>
      <c r="F14" s="425"/>
      <c r="G14" s="425"/>
      <c r="H14" s="423"/>
    </row>
    <row r="15" spans="2:8" ht="27" customHeight="1" x14ac:dyDescent="0.2">
      <c r="B15" s="424"/>
      <c r="C15" s="424"/>
      <c r="D15" s="425"/>
      <c r="E15" s="425"/>
      <c r="F15" s="425"/>
      <c r="G15" s="425"/>
      <c r="H15" s="423"/>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abSelected="1" topLeftCell="A16" zoomScale="90" zoomScaleNormal="90" workbookViewId="0">
      <selection activeCell="D31" sqref="D31"/>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53" customWidth="1"/>
    <col min="11" max="11" width="11.875" style="75" customWidth="1"/>
    <col min="12" max="12" width="9.375" style="75" customWidth="1"/>
    <col min="13" max="14" width="13.875" style="75" customWidth="1"/>
    <col min="15" max="15" width="13.375" style="75" customWidth="1"/>
    <col min="16" max="16" width="25" style="75" customWidth="1"/>
    <col min="17" max="26" width="9.375" style="75" customWidth="1"/>
    <col min="27" max="16384" width="12.625" style="75"/>
  </cols>
  <sheetData>
    <row r="2" spans="2:16" s="89" customFormat="1" x14ac:dyDescent="0.2">
      <c r="B2" s="460"/>
      <c r="C2" s="461"/>
      <c r="D2" s="461"/>
      <c r="E2" s="461"/>
      <c r="F2" s="461"/>
      <c r="G2" s="461"/>
      <c r="H2" s="461"/>
      <c r="I2" s="461"/>
      <c r="J2" s="461"/>
      <c r="K2" s="461"/>
    </row>
    <row r="3" spans="2:16" s="89" customFormat="1" ht="21" customHeight="1" x14ac:dyDescent="0.2">
      <c r="B3" s="462" t="s">
        <v>266</v>
      </c>
      <c r="C3" s="462"/>
      <c r="D3" s="463" t="s">
        <v>265</v>
      </c>
      <c r="E3" s="464"/>
      <c r="F3" s="464"/>
      <c r="G3" s="464"/>
      <c r="H3" s="464"/>
      <c r="I3" s="464"/>
      <c r="J3" s="465"/>
      <c r="K3" s="465"/>
    </row>
    <row r="4" spans="2:16" s="89" customFormat="1" ht="24.75" customHeight="1" x14ac:dyDescent="0.2">
      <c r="B4" s="466" t="s">
        <v>264</v>
      </c>
      <c r="C4" s="466"/>
      <c r="D4" s="463"/>
      <c r="E4" s="464"/>
      <c r="F4" s="464"/>
      <c r="G4" s="464"/>
      <c r="H4" s="464"/>
      <c r="I4" s="464"/>
      <c r="J4" s="465"/>
      <c r="K4" s="465"/>
    </row>
    <row r="5" spans="2:16" s="89" customFormat="1" x14ac:dyDescent="0.2">
      <c r="B5" s="460"/>
      <c r="C5" s="461"/>
      <c r="D5" s="461"/>
      <c r="E5" s="461"/>
      <c r="F5" s="461"/>
      <c r="G5" s="461"/>
      <c r="H5" s="461"/>
      <c r="I5" s="461"/>
      <c r="J5" s="461"/>
      <c r="K5" s="461"/>
    </row>
    <row r="6" spans="2:16" s="89" customFormat="1" x14ac:dyDescent="0.2">
      <c r="J6" s="253"/>
    </row>
    <row r="8" spans="2:16" x14ac:dyDescent="0.2">
      <c r="B8" s="445" t="s">
        <v>249</v>
      </c>
      <c r="C8" s="441"/>
      <c r="D8" s="441"/>
      <c r="E8" s="437"/>
      <c r="F8" s="446" t="str">
        <f>+'1.PDL'!H7</f>
        <v>COMUNA 16 - BELÉN</v>
      </c>
      <c r="G8" s="441"/>
      <c r="H8" s="441"/>
      <c r="I8" s="441"/>
      <c r="J8" s="441"/>
      <c r="K8" s="437"/>
    </row>
    <row r="9" spans="2:16" x14ac:dyDescent="0.2">
      <c r="B9" s="438"/>
      <c r="C9" s="442"/>
      <c r="D9" s="442"/>
      <c r="E9" s="439"/>
      <c r="F9" s="438"/>
      <c r="G9" s="442"/>
      <c r="H9" s="442"/>
      <c r="I9" s="442"/>
      <c r="J9" s="442"/>
      <c r="K9" s="439"/>
    </row>
    <row r="11" spans="2:16" x14ac:dyDescent="0.2">
      <c r="B11" s="447" t="s">
        <v>3</v>
      </c>
      <c r="C11" s="449" t="s">
        <v>4</v>
      </c>
      <c r="D11" s="441"/>
      <c r="E11" s="441"/>
      <c r="F11" s="441"/>
      <c r="G11" s="441"/>
      <c r="H11" s="441"/>
      <c r="I11" s="437"/>
      <c r="J11" s="450" t="s">
        <v>61</v>
      </c>
      <c r="K11" s="450" t="s">
        <v>62</v>
      </c>
      <c r="L11" s="76"/>
      <c r="M11" s="76"/>
      <c r="N11" s="76"/>
      <c r="O11" s="76"/>
      <c r="P11" s="76"/>
    </row>
    <row r="12" spans="2:16" x14ac:dyDescent="0.2">
      <c r="B12" s="448"/>
      <c r="C12" s="438"/>
      <c r="D12" s="442"/>
      <c r="E12" s="442"/>
      <c r="F12" s="442"/>
      <c r="G12" s="442"/>
      <c r="H12" s="442"/>
      <c r="I12" s="439"/>
      <c r="J12" s="451"/>
      <c r="K12" s="448"/>
      <c r="L12" s="76"/>
      <c r="M12" s="76"/>
      <c r="N12" s="76"/>
      <c r="O12" s="76"/>
      <c r="P12" s="76"/>
    </row>
    <row r="13" spans="2:16" ht="22.5" customHeight="1" x14ac:dyDescent="0.2">
      <c r="B13" s="82">
        <f>+'1.PDL'!E14</f>
        <v>1</v>
      </c>
      <c r="C13" s="428" t="str">
        <f>+'1.PDL'!F14</f>
        <v>Ampliación de la cobertura y recursos para la atención en salud visual, oral a la población de la Comuna 16, Belén</v>
      </c>
      <c r="D13" s="431"/>
      <c r="E13" s="431"/>
      <c r="F13" s="431"/>
      <c r="G13" s="431"/>
      <c r="H13" s="431"/>
      <c r="I13" s="432"/>
      <c r="J13" s="297">
        <f>+'1.PDL'!K14</f>
        <v>65</v>
      </c>
      <c r="K13" s="297" t="str">
        <f>+'1.PDL'!L14</f>
        <v>16.3.2.6.2</v>
      </c>
      <c r="L13" s="76"/>
      <c r="M13" s="76"/>
      <c r="N13" s="76"/>
      <c r="O13" s="76"/>
      <c r="P13" s="76"/>
    </row>
    <row r="14" spans="2:16" ht="14.25" customHeight="1" x14ac:dyDescent="0.2">
      <c r="B14" s="77"/>
      <c r="C14" s="433"/>
      <c r="D14" s="434"/>
      <c r="E14" s="434"/>
      <c r="F14" s="434"/>
      <c r="G14" s="434"/>
      <c r="H14" s="434"/>
      <c r="I14" s="435"/>
      <c r="J14" s="276"/>
      <c r="K14" s="78"/>
      <c r="L14" s="76"/>
      <c r="M14" s="76"/>
      <c r="N14" s="76"/>
      <c r="O14" s="76"/>
      <c r="P14" s="76"/>
    </row>
    <row r="15" spans="2:16" ht="14.25" customHeight="1" x14ac:dyDescent="0.2">
      <c r="B15" s="77"/>
      <c r="C15" s="428"/>
      <c r="D15" s="429"/>
      <c r="E15" s="429"/>
      <c r="F15" s="429"/>
      <c r="G15" s="429"/>
      <c r="H15" s="429"/>
      <c r="I15" s="427"/>
      <c r="J15" s="276"/>
      <c r="K15" s="78"/>
      <c r="L15" s="76"/>
      <c r="M15" s="76"/>
      <c r="N15" s="76"/>
      <c r="O15" s="76"/>
      <c r="P15" s="76"/>
    </row>
    <row r="16" spans="2:16" x14ac:dyDescent="0.2">
      <c r="B16" s="77"/>
      <c r="C16" s="428"/>
      <c r="D16" s="429"/>
      <c r="E16" s="429"/>
      <c r="F16" s="429"/>
      <c r="G16" s="429"/>
      <c r="H16" s="429"/>
      <c r="I16" s="427"/>
      <c r="J16" s="276"/>
      <c r="K16" s="78"/>
      <c r="L16" s="76"/>
      <c r="M16" s="76"/>
      <c r="N16" s="76"/>
      <c r="O16" s="76"/>
      <c r="P16" s="76"/>
    </row>
    <row r="17" spans="2:16" x14ac:dyDescent="0.2">
      <c r="B17" s="77"/>
      <c r="C17" s="428"/>
      <c r="D17" s="429"/>
      <c r="E17" s="429"/>
      <c r="F17" s="429"/>
      <c r="G17" s="429"/>
      <c r="H17" s="429"/>
      <c r="I17" s="427"/>
      <c r="J17" s="276"/>
      <c r="K17" s="78"/>
      <c r="L17" s="76"/>
      <c r="M17" s="76"/>
      <c r="N17" s="76"/>
      <c r="O17" s="76"/>
      <c r="P17" s="76"/>
    </row>
    <row r="18" spans="2:16" x14ac:dyDescent="0.2">
      <c r="B18" s="77"/>
      <c r="C18" s="428"/>
      <c r="D18" s="429"/>
      <c r="E18" s="429"/>
      <c r="F18" s="429"/>
      <c r="G18" s="429"/>
      <c r="H18" s="429"/>
      <c r="I18" s="427"/>
      <c r="J18" s="276"/>
      <c r="K18" s="78"/>
      <c r="L18" s="76"/>
      <c r="M18" s="76"/>
      <c r="N18" s="76"/>
      <c r="O18" s="76"/>
      <c r="P18" s="76"/>
    </row>
    <row r="19" spans="2:16" ht="15" customHeight="1" x14ac:dyDescent="0.2">
      <c r="B19" s="76"/>
      <c r="C19" s="76"/>
      <c r="D19" s="76"/>
      <c r="E19" s="76"/>
      <c r="F19" s="76"/>
      <c r="G19" s="76"/>
      <c r="H19" s="76"/>
      <c r="I19" s="76"/>
      <c r="J19" s="277"/>
      <c r="K19" s="76"/>
      <c r="L19" s="76"/>
      <c r="M19" s="76"/>
      <c r="N19" s="76"/>
      <c r="O19" s="76"/>
      <c r="P19" s="76"/>
    </row>
    <row r="20" spans="2:16" x14ac:dyDescent="0.2">
      <c r="B20" s="436" t="s">
        <v>8</v>
      </c>
      <c r="C20" s="437"/>
      <c r="D20" s="440" t="s">
        <v>147</v>
      </c>
      <c r="E20" s="441"/>
      <c r="F20" s="441"/>
      <c r="G20" s="441"/>
      <c r="H20" s="441"/>
      <c r="I20" s="437"/>
      <c r="J20" s="277"/>
      <c r="K20" s="76"/>
      <c r="L20" s="76"/>
      <c r="M20" s="76"/>
      <c r="N20" s="76"/>
      <c r="O20" s="76"/>
      <c r="P20" s="76"/>
    </row>
    <row r="21" spans="2:16" x14ac:dyDescent="0.2">
      <c r="B21" s="438"/>
      <c r="C21" s="439"/>
      <c r="D21" s="438"/>
      <c r="E21" s="442"/>
      <c r="F21" s="442"/>
      <c r="G21" s="442"/>
      <c r="H21" s="442"/>
      <c r="I21" s="439"/>
      <c r="J21" s="277"/>
      <c r="K21" s="76"/>
      <c r="L21" s="76"/>
      <c r="M21" s="76"/>
      <c r="N21" s="76"/>
      <c r="O21" s="76"/>
      <c r="P21" s="76"/>
    </row>
    <row r="22" spans="2:16" ht="15" customHeight="1" x14ac:dyDescent="0.2">
      <c r="B22" s="76"/>
      <c r="C22" s="76"/>
      <c r="D22" s="76"/>
      <c r="E22" s="76"/>
      <c r="F22" s="76"/>
      <c r="G22" s="76"/>
      <c r="H22" s="76"/>
      <c r="I22" s="76"/>
      <c r="J22" s="277"/>
      <c r="K22" s="76"/>
      <c r="L22" s="76"/>
      <c r="M22" s="76"/>
      <c r="N22" s="76"/>
      <c r="O22" s="76"/>
      <c r="P22" s="76"/>
    </row>
    <row r="23" spans="2:16" ht="15" customHeight="1" x14ac:dyDescent="0.2">
      <c r="B23" s="76"/>
      <c r="C23" s="76"/>
      <c r="D23" s="76"/>
      <c r="E23" s="76"/>
      <c r="F23" s="76"/>
      <c r="G23" s="76"/>
      <c r="H23" s="76"/>
      <c r="I23" s="76"/>
      <c r="J23" s="249" t="s">
        <v>262</v>
      </c>
      <c r="K23" s="88" t="s">
        <v>263</v>
      </c>
      <c r="L23" s="76"/>
      <c r="M23" s="76"/>
      <c r="N23" s="76"/>
      <c r="O23" s="76"/>
      <c r="P23" s="76"/>
    </row>
    <row r="24" spans="2:16" x14ac:dyDescent="0.2">
      <c r="B24" s="436" t="s">
        <v>12</v>
      </c>
      <c r="C24" s="437"/>
      <c r="D24" s="440" t="str">
        <f>+'2.NOMBRE'!H13</f>
        <v>PREVENCIÓN DE LA ENFERMEDAD Y  PROMOCIÓN DE LA SALUD EN LA COMUNA 16  BELÉN</v>
      </c>
      <c r="E24" s="441"/>
      <c r="F24" s="441"/>
      <c r="G24" s="441"/>
      <c r="H24" s="441"/>
      <c r="I24" s="441"/>
      <c r="J24" s="430">
        <f>'5.SELECCIÓN ODS'!H9</f>
        <v>3</v>
      </c>
      <c r="K24" s="430" t="str">
        <f>'5.SELECCIÓN ODS'!H13</f>
        <v>3.4</v>
      </c>
      <c r="L24" s="76"/>
      <c r="M24" s="76"/>
      <c r="N24" s="76"/>
      <c r="O24" s="76"/>
      <c r="P24" s="76"/>
    </row>
    <row r="25" spans="2:16" x14ac:dyDescent="0.2">
      <c r="B25" s="438"/>
      <c r="C25" s="439"/>
      <c r="D25" s="438"/>
      <c r="E25" s="442"/>
      <c r="F25" s="442"/>
      <c r="G25" s="442"/>
      <c r="H25" s="442"/>
      <c r="I25" s="442"/>
      <c r="J25" s="430"/>
      <c r="K25" s="430"/>
      <c r="L25" s="76"/>
      <c r="M25" s="76"/>
      <c r="N25" s="76"/>
      <c r="O25" s="76"/>
      <c r="P25" s="76"/>
    </row>
    <row r="26" spans="2:16" ht="12" customHeight="1" x14ac:dyDescent="0.2">
      <c r="B26" s="76"/>
      <c r="C26" s="76"/>
      <c r="D26" s="76"/>
      <c r="E26" s="76"/>
      <c r="F26" s="76"/>
      <c r="G26" s="76"/>
      <c r="H26" s="76"/>
      <c r="I26" s="76"/>
      <c r="J26" s="277"/>
      <c r="K26" s="76"/>
      <c r="L26" s="76"/>
      <c r="M26" s="76"/>
      <c r="N26" s="76"/>
      <c r="O26" s="76"/>
      <c r="P26" s="76"/>
    </row>
    <row r="27" spans="2:16" ht="15" customHeight="1" x14ac:dyDescent="0.2">
      <c r="B27" s="76"/>
      <c r="C27" s="76"/>
      <c r="D27" s="76"/>
      <c r="E27" s="76"/>
      <c r="F27" s="76"/>
      <c r="G27" s="76"/>
      <c r="H27" s="76"/>
      <c r="I27" s="76"/>
      <c r="J27" s="277"/>
      <c r="K27" s="76"/>
      <c r="L27" s="76"/>
      <c r="M27" s="76"/>
      <c r="N27" s="76"/>
      <c r="O27" s="76"/>
      <c r="P27" s="76"/>
    </row>
    <row r="28" spans="2:16" ht="15" customHeight="1" x14ac:dyDescent="0.2">
      <c r="B28" s="76"/>
      <c r="C28" s="76"/>
      <c r="D28" s="76"/>
      <c r="E28" s="76"/>
      <c r="F28" s="76"/>
      <c r="G28" s="76"/>
      <c r="H28" s="76"/>
      <c r="I28" s="76"/>
      <c r="J28" s="277"/>
      <c r="K28" s="76"/>
      <c r="L28" s="76"/>
      <c r="M28" s="76"/>
      <c r="N28" s="76"/>
      <c r="O28" s="76"/>
      <c r="P28" s="76"/>
    </row>
    <row r="29" spans="2:16" ht="42.75" customHeight="1" x14ac:dyDescent="0.2">
      <c r="B29" s="443" t="s">
        <v>250</v>
      </c>
      <c r="C29" s="427"/>
      <c r="D29" s="79" t="s">
        <v>251</v>
      </c>
      <c r="E29" s="443" t="s">
        <v>252</v>
      </c>
      <c r="F29" s="429"/>
      <c r="G29" s="427"/>
      <c r="H29" s="79" t="s">
        <v>253</v>
      </c>
      <c r="I29" s="79" t="s">
        <v>57</v>
      </c>
      <c r="J29" s="79" t="s">
        <v>58</v>
      </c>
      <c r="K29" s="444" t="s">
        <v>254</v>
      </c>
      <c r="L29" s="427"/>
      <c r="M29" s="80" t="s">
        <v>255</v>
      </c>
      <c r="N29" s="80" t="s">
        <v>256</v>
      </c>
      <c r="O29" s="80" t="s">
        <v>257</v>
      </c>
      <c r="P29" s="81" t="s">
        <v>258</v>
      </c>
    </row>
    <row r="30" spans="2:16" ht="37.5" customHeight="1" x14ac:dyDescent="0.2">
      <c r="B30" s="433" t="str">
        <f>+Proyeccion!B4</f>
        <v>Prótesis totales y parciales para personas mayores de 18 años en adelante</v>
      </c>
      <c r="C30" s="427"/>
      <c r="D30" s="254">
        <f>+Proyeccion!C4</f>
        <v>200</v>
      </c>
      <c r="E30" s="428" t="str">
        <f>+Proyeccion!F4</f>
        <v>1.1.1_Elaborar prótesis dentales removibles mucosoportadas, para personas de 18 en adelante_C16</v>
      </c>
      <c r="F30" s="429"/>
      <c r="G30" s="427"/>
      <c r="H30" s="82" t="str">
        <f>+Proyeccion!G4</f>
        <v>Persona</v>
      </c>
      <c r="I30" s="256">
        <f>+'4.BENEFICIARIOS Y ACCIONES'!K61</f>
        <v>200</v>
      </c>
      <c r="J30" s="278">
        <f>+Proyeccion!L4</f>
        <v>216000000</v>
      </c>
      <c r="K30" s="426"/>
      <c r="L30" s="427"/>
      <c r="M30" s="83"/>
      <c r="N30" s="84"/>
      <c r="O30" s="85"/>
      <c r="P30" s="86">
        <f>+Proyeccion!M4</f>
        <v>0</v>
      </c>
    </row>
    <row r="31" spans="2:16" ht="70.5" customHeight="1" x14ac:dyDescent="0.2">
      <c r="B31" s="433" t="str">
        <f>+Proyeccion!B5</f>
        <v>Entrega de lentes y monturas para personas entre 13 a 59 años el 75% y el 25% para las personas mayores de 60 años</v>
      </c>
      <c r="C31" s="427"/>
      <c r="D31" s="254">
        <f>+Proyeccion!C5</f>
        <v>2089</v>
      </c>
      <c r="E31" s="428" t="str">
        <f>+Proyeccion!F5</f>
        <v>1.1.2_Realizar estrategia  salud visual a personas mayores de 13 años y el 25% mayores de 60 años _C16</v>
      </c>
      <c r="F31" s="429"/>
      <c r="G31" s="427"/>
      <c r="H31" s="82" t="str">
        <f>+Proyeccion!G5</f>
        <v>Persona</v>
      </c>
      <c r="I31" s="256">
        <f>+'4.BENEFICIARIOS Y ACCIONES'!K62</f>
        <v>2089</v>
      </c>
      <c r="J31" s="278">
        <f>+Proyeccion!L5</f>
        <v>643412000</v>
      </c>
      <c r="K31" s="426"/>
      <c r="L31" s="427"/>
      <c r="M31" s="83"/>
      <c r="N31" s="84"/>
      <c r="O31" s="85"/>
      <c r="P31" s="294" t="str">
        <f>+Proyeccion!M5</f>
        <v>La Sec. De Salud propone ajustar  a 1500 personas como maximo, debido a la dificultad de busqueda de los beneficiarios.</v>
      </c>
    </row>
    <row r="32" spans="2:16" ht="37.5" customHeight="1" x14ac:dyDescent="0.2">
      <c r="B32" s="433" t="str">
        <f>+Proyeccion!B6</f>
        <v>Ortodoncia preventivas para niños y niñas de 6 a 10 años 364 días</v>
      </c>
      <c r="C32" s="427"/>
      <c r="D32" s="254">
        <f>+Proyeccion!C6</f>
        <v>255</v>
      </c>
      <c r="E32" s="428" t="str">
        <f>+Proyeccion!F6</f>
        <v>1.1.3_Realizar estrategia salud Bucal en ortodoncia pediatrica para niños y niñas de 6 a 10 años_C16</v>
      </c>
      <c r="F32" s="429"/>
      <c r="G32" s="427"/>
      <c r="H32" s="82" t="str">
        <f>+Proyeccion!G6</f>
        <v>Persona</v>
      </c>
      <c r="I32" s="256">
        <f>+'4.BENEFICIARIOS Y ACCIONES'!K63</f>
        <v>255</v>
      </c>
      <c r="J32" s="278">
        <f>+Proyeccion!L6</f>
        <v>339889500</v>
      </c>
      <c r="K32" s="426"/>
      <c r="L32" s="427"/>
      <c r="M32" s="83"/>
      <c r="N32" s="84"/>
      <c r="O32" s="85"/>
      <c r="P32" s="86">
        <f>+Proyeccion!M6</f>
        <v>0</v>
      </c>
    </row>
    <row r="33" spans="2:16" s="246" customFormat="1" ht="36" customHeight="1" x14ac:dyDescent="0.2">
      <c r="B33" s="433">
        <f>+Proyeccion!B7</f>
        <v>0</v>
      </c>
      <c r="C33" s="459"/>
      <c r="D33" s="254">
        <f>+Proyeccion!C7</f>
        <v>0</v>
      </c>
      <c r="E33" s="428">
        <f>+Proyeccion!F7</f>
        <v>0</v>
      </c>
      <c r="F33" s="429"/>
      <c r="G33" s="427"/>
      <c r="H33" s="82">
        <f>+Proyeccion!G7</f>
        <v>0</v>
      </c>
      <c r="I33" s="256">
        <f>+'4.BENEFICIARIOS Y ACCIONES'!K64</f>
        <v>0</v>
      </c>
      <c r="J33" s="278">
        <f>+Proyeccion!L7</f>
        <v>0</v>
      </c>
      <c r="K33" s="426"/>
      <c r="L33" s="427"/>
      <c r="M33" s="83"/>
      <c r="N33" s="84"/>
      <c r="O33" s="85"/>
      <c r="P33" s="86"/>
    </row>
    <row r="34" spans="2:16" s="246" customFormat="1" ht="36" customHeight="1" x14ac:dyDescent="0.2">
      <c r="B34" s="433">
        <f>+Proyeccion!B8</f>
        <v>0</v>
      </c>
      <c r="C34" s="459"/>
      <c r="D34" s="254">
        <f>+Proyeccion!C8</f>
        <v>0</v>
      </c>
      <c r="E34" s="428">
        <f>+Proyeccion!F8</f>
        <v>0</v>
      </c>
      <c r="F34" s="429"/>
      <c r="G34" s="427"/>
      <c r="H34" s="82">
        <f>+Proyeccion!G8</f>
        <v>0</v>
      </c>
      <c r="I34" s="256">
        <f>+'4.BENEFICIARIOS Y ACCIONES'!K65</f>
        <v>0</v>
      </c>
      <c r="J34" s="278">
        <f>+Proyeccion!L8</f>
        <v>0</v>
      </c>
      <c r="K34" s="426"/>
      <c r="L34" s="427"/>
      <c r="M34" s="83"/>
      <c r="N34" s="84"/>
      <c r="O34" s="85"/>
      <c r="P34" s="86"/>
    </row>
    <row r="35" spans="2:16" s="246" customFormat="1" ht="36" customHeight="1" x14ac:dyDescent="0.2">
      <c r="B35" s="433">
        <f>+Proyeccion!B9</f>
        <v>0</v>
      </c>
      <c r="C35" s="459"/>
      <c r="D35" s="255">
        <f>+Proyeccion!C9</f>
        <v>0</v>
      </c>
      <c r="E35" s="428">
        <f>+Proyeccion!F9</f>
        <v>0</v>
      </c>
      <c r="F35" s="429"/>
      <c r="G35" s="427"/>
      <c r="H35" s="82">
        <f>+Proyeccion!G9</f>
        <v>0</v>
      </c>
      <c r="I35" s="256">
        <f>+'4.BENEFICIARIOS Y ACCIONES'!K66</f>
        <v>0</v>
      </c>
      <c r="J35" s="278">
        <f>+Proyeccion!L9</f>
        <v>0</v>
      </c>
      <c r="K35" s="426"/>
      <c r="L35" s="427"/>
      <c r="M35" s="83"/>
      <c r="N35" s="84"/>
      <c r="O35" s="85"/>
      <c r="P35" s="86"/>
    </row>
    <row r="36" spans="2:16" ht="36" customHeight="1" x14ac:dyDescent="0.2">
      <c r="B36" s="433">
        <f>+Proyeccion!B10</f>
        <v>0</v>
      </c>
      <c r="C36" s="427"/>
      <c r="D36" s="255">
        <f>+Proyeccion!C10</f>
        <v>0</v>
      </c>
      <c r="E36" s="428">
        <f>+Proyeccion!F10</f>
        <v>0</v>
      </c>
      <c r="F36" s="429"/>
      <c r="G36" s="427"/>
      <c r="H36" s="82">
        <f>+Proyeccion!G10</f>
        <v>0</v>
      </c>
      <c r="I36" s="256">
        <f>+'4.BENEFICIARIOS Y ACCIONES'!K67</f>
        <v>0</v>
      </c>
      <c r="J36" s="278">
        <f>+Proyeccion!L10</f>
        <v>0</v>
      </c>
      <c r="K36" s="426"/>
      <c r="L36" s="427"/>
      <c r="M36" s="83"/>
      <c r="N36" s="84"/>
      <c r="O36" s="85"/>
      <c r="P36" s="86"/>
    </row>
    <row r="37" spans="2:16" ht="15.75" customHeight="1" x14ac:dyDescent="0.2">
      <c r="B37" s="76"/>
      <c r="C37" s="76"/>
      <c r="D37" s="76"/>
      <c r="E37" s="76"/>
      <c r="F37" s="76"/>
      <c r="G37" s="76"/>
      <c r="H37" s="76"/>
      <c r="I37" s="76"/>
      <c r="J37" s="277"/>
      <c r="K37" s="76"/>
      <c r="L37" s="76"/>
      <c r="M37" s="76"/>
      <c r="N37" s="76"/>
      <c r="O37" s="76"/>
      <c r="P37" s="76"/>
    </row>
    <row r="38" spans="2:16" ht="29.25" customHeight="1" x14ac:dyDescent="0.25">
      <c r="B38" s="76"/>
      <c r="C38" s="443" t="s">
        <v>259</v>
      </c>
      <c r="D38" s="427"/>
      <c r="E38" s="452">
        <f>SUM(J30:J36)</f>
        <v>1199301500</v>
      </c>
      <c r="F38" s="453"/>
      <c r="G38" s="453"/>
      <c r="H38" s="454"/>
      <c r="I38" s="76"/>
      <c r="J38" s="277"/>
      <c r="K38" s="455" t="s">
        <v>260</v>
      </c>
      <c r="L38" s="427"/>
      <c r="M38" s="456">
        <f>SUM(O30:O36)</f>
        <v>0</v>
      </c>
      <c r="N38" s="457"/>
      <c r="O38" s="458"/>
      <c r="P38" s="76"/>
    </row>
    <row r="39" spans="2:16" ht="15.75" customHeight="1" x14ac:dyDescent="0.2">
      <c r="B39" s="76"/>
      <c r="C39" s="76"/>
      <c r="D39" s="76"/>
      <c r="E39" s="76"/>
      <c r="F39" s="76"/>
      <c r="G39" s="76"/>
      <c r="H39" s="76"/>
      <c r="I39" s="76"/>
      <c r="J39" s="277"/>
      <c r="K39" s="76"/>
      <c r="L39" s="76"/>
      <c r="M39" s="76"/>
      <c r="N39" s="76"/>
      <c r="O39" s="76"/>
      <c r="P39" s="76"/>
    </row>
    <row r="40" spans="2:16" ht="15.75" customHeight="1" x14ac:dyDescent="0.2">
      <c r="B40" s="76"/>
      <c r="C40" s="76"/>
      <c r="D40" s="76"/>
      <c r="E40" s="76"/>
      <c r="F40" s="76"/>
      <c r="G40" s="76"/>
      <c r="H40" s="76"/>
      <c r="I40" s="76"/>
      <c r="J40" s="277"/>
      <c r="K40" s="76"/>
      <c r="L40" s="76"/>
      <c r="M40" s="76"/>
      <c r="N40" s="76"/>
      <c r="O40" s="76"/>
      <c r="P40" s="76"/>
    </row>
    <row r="41" spans="2:16" ht="15.75" customHeight="1" x14ac:dyDescent="0.2">
      <c r="B41" s="76"/>
      <c r="C41" s="76"/>
      <c r="D41" s="76"/>
      <c r="E41" s="76"/>
      <c r="F41" s="76"/>
      <c r="G41" s="76"/>
      <c r="H41" s="76"/>
      <c r="I41" s="76"/>
      <c r="J41" s="277"/>
      <c r="K41" s="76"/>
      <c r="L41" s="76"/>
      <c r="M41" s="76"/>
      <c r="N41" s="76"/>
      <c r="O41" s="76"/>
      <c r="P41" s="76"/>
    </row>
    <row r="42" spans="2:16" ht="15.75" customHeight="1" x14ac:dyDescent="0.2">
      <c r="B42" s="76"/>
      <c r="C42" s="76"/>
      <c r="D42" s="76"/>
      <c r="E42" s="76"/>
      <c r="F42" s="76"/>
      <c r="G42" s="76"/>
      <c r="H42" s="76"/>
      <c r="I42" s="76"/>
      <c r="J42" s="277"/>
      <c r="K42" s="76"/>
      <c r="L42" s="76"/>
      <c r="M42" s="76"/>
      <c r="N42" s="76"/>
      <c r="O42" s="76"/>
      <c r="P42" s="76"/>
    </row>
    <row r="43" spans="2:16" ht="15.75" customHeight="1" x14ac:dyDescent="0.2">
      <c r="B43" s="76"/>
      <c r="C43" s="76"/>
      <c r="D43" s="76"/>
      <c r="E43" s="76"/>
      <c r="F43" s="76"/>
      <c r="G43" s="76"/>
      <c r="H43" s="76"/>
      <c r="I43" s="76"/>
      <c r="J43" s="277"/>
      <c r="K43" s="76"/>
      <c r="L43" s="76"/>
      <c r="M43" s="76"/>
      <c r="N43" s="76"/>
      <c r="O43" s="76"/>
      <c r="P43" s="76"/>
    </row>
    <row r="44" spans="2:16" ht="15.75" customHeight="1" x14ac:dyDescent="0.2">
      <c r="B44" s="76"/>
      <c r="C44" s="76"/>
      <c r="D44" s="76"/>
      <c r="E44" s="76"/>
      <c r="F44" s="76"/>
      <c r="G44" s="76"/>
      <c r="H44" s="76"/>
      <c r="I44" s="76"/>
      <c r="J44" s="277"/>
      <c r="K44" s="76"/>
      <c r="L44" s="76"/>
      <c r="M44" s="76"/>
      <c r="N44" s="76"/>
      <c r="O44" s="76"/>
      <c r="P44" s="76"/>
    </row>
    <row r="45" spans="2:16" ht="15.75" customHeight="1" x14ac:dyDescent="0.2">
      <c r="B45" s="76"/>
      <c r="C45" s="76"/>
      <c r="D45" s="76"/>
      <c r="E45" s="76"/>
      <c r="F45" s="76"/>
      <c r="G45" s="76"/>
      <c r="H45" s="76"/>
      <c r="I45" s="76"/>
      <c r="J45" s="277"/>
      <c r="K45" s="76"/>
      <c r="L45" s="76"/>
      <c r="M45" s="76"/>
      <c r="N45" s="76"/>
      <c r="O45" s="76"/>
      <c r="P45" s="76"/>
    </row>
    <row r="46" spans="2:16" ht="15.75" customHeight="1" x14ac:dyDescent="0.2">
      <c r="B46" s="76"/>
      <c r="C46" s="76"/>
      <c r="D46" s="76"/>
      <c r="E46" s="76"/>
      <c r="F46" s="76"/>
      <c r="G46" s="76"/>
      <c r="H46" s="76"/>
      <c r="I46" s="76"/>
      <c r="J46" s="277"/>
      <c r="K46" s="76"/>
      <c r="L46" s="76"/>
      <c r="M46" s="76"/>
      <c r="N46" s="76"/>
      <c r="O46" s="76"/>
      <c r="P46" s="76"/>
    </row>
    <row r="47" spans="2:16" ht="15.75" customHeight="1" x14ac:dyDescent="0.2">
      <c r="B47" s="76"/>
      <c r="C47" s="76"/>
      <c r="D47" s="76"/>
      <c r="E47" s="76"/>
      <c r="F47" s="76"/>
      <c r="G47" s="76"/>
      <c r="H47" s="76"/>
      <c r="I47" s="76"/>
      <c r="J47" s="277"/>
      <c r="K47" s="76"/>
      <c r="L47" s="76"/>
      <c r="M47" s="76"/>
      <c r="N47" s="76"/>
      <c r="O47" s="76"/>
      <c r="P47" s="76"/>
    </row>
    <row r="48" spans="2:16" ht="15.75" customHeight="1" x14ac:dyDescent="0.2">
      <c r="B48" s="76"/>
      <c r="C48" s="76"/>
      <c r="D48" s="76"/>
      <c r="E48" s="76"/>
      <c r="F48" s="76"/>
      <c r="G48" s="76"/>
      <c r="H48" s="76"/>
      <c r="I48" s="76"/>
      <c r="J48" s="277"/>
      <c r="K48" s="76"/>
      <c r="L48" s="76"/>
      <c r="M48" s="76"/>
      <c r="N48" s="76"/>
      <c r="O48" s="76"/>
      <c r="P48" s="76"/>
    </row>
    <row r="49" spans="2:16" ht="15.75" customHeight="1" x14ac:dyDescent="0.2">
      <c r="B49" s="76"/>
      <c r="C49" s="76"/>
      <c r="D49" s="76"/>
      <c r="E49" s="76"/>
      <c r="F49" s="76"/>
      <c r="G49" s="76"/>
      <c r="H49" s="76"/>
      <c r="I49" s="76"/>
      <c r="J49" s="277"/>
      <c r="K49" s="76"/>
      <c r="L49" s="76"/>
      <c r="M49" s="76"/>
      <c r="N49" s="76"/>
      <c r="O49" s="76"/>
      <c r="P49" s="76"/>
    </row>
    <row r="50" spans="2:16" ht="15.75" customHeight="1" x14ac:dyDescent="0.2">
      <c r="B50" s="76"/>
      <c r="C50" s="76"/>
      <c r="D50" s="76"/>
      <c r="E50" s="76"/>
      <c r="F50" s="76"/>
      <c r="G50" s="76"/>
      <c r="H50" s="76"/>
      <c r="I50" s="76"/>
      <c r="J50" s="277"/>
      <c r="K50" s="76"/>
      <c r="L50" s="76"/>
      <c r="M50" s="76"/>
      <c r="N50" s="76"/>
      <c r="O50" s="76"/>
      <c r="P50" s="76"/>
    </row>
    <row r="51" spans="2:16" ht="15.75" customHeight="1" x14ac:dyDescent="0.2">
      <c r="B51" s="76"/>
      <c r="C51" s="76"/>
      <c r="D51" s="76"/>
      <c r="E51" s="76"/>
      <c r="F51" s="76"/>
      <c r="G51" s="76"/>
      <c r="H51" s="76"/>
      <c r="I51" s="76"/>
      <c r="J51" s="277"/>
      <c r="K51" s="76"/>
      <c r="L51" s="76"/>
      <c r="M51" s="76"/>
      <c r="N51" s="76"/>
      <c r="O51" s="76"/>
      <c r="P51" s="76"/>
    </row>
    <row r="52" spans="2:16" ht="15.75" customHeight="1" x14ac:dyDescent="0.2">
      <c r="B52" s="76"/>
      <c r="C52" s="76"/>
      <c r="D52" s="76"/>
      <c r="E52" s="76"/>
      <c r="F52" s="76"/>
      <c r="G52" s="76"/>
      <c r="H52" s="76"/>
      <c r="I52" s="76"/>
      <c r="J52" s="277"/>
      <c r="K52" s="76"/>
      <c r="L52" s="76"/>
      <c r="M52" s="76"/>
      <c r="N52" s="76"/>
      <c r="O52" s="76"/>
      <c r="P52" s="76"/>
    </row>
    <row r="53" spans="2:16" ht="15.75" customHeight="1" x14ac:dyDescent="0.2">
      <c r="B53" s="76"/>
      <c r="C53" s="76"/>
      <c r="D53" s="76"/>
      <c r="E53" s="76"/>
      <c r="F53" s="76"/>
      <c r="G53" s="76"/>
      <c r="H53" s="76"/>
      <c r="I53" s="76"/>
      <c r="J53" s="277"/>
      <c r="K53" s="76"/>
      <c r="L53" s="76"/>
      <c r="M53" s="76"/>
      <c r="N53" s="76"/>
      <c r="O53" s="76"/>
      <c r="P53" s="76"/>
    </row>
    <row r="54" spans="2:16" ht="15.75" customHeight="1" x14ac:dyDescent="0.2">
      <c r="B54" s="76"/>
      <c r="C54" s="76"/>
      <c r="D54" s="76"/>
      <c r="E54" s="76"/>
      <c r="F54" s="76"/>
      <c r="G54" s="76"/>
      <c r="H54" s="76"/>
      <c r="I54" s="76"/>
      <c r="J54" s="277"/>
      <c r="K54" s="76"/>
      <c r="L54" s="76"/>
      <c r="M54" s="76"/>
      <c r="N54" s="76"/>
      <c r="O54" s="76"/>
      <c r="P54" s="76"/>
    </row>
    <row r="55" spans="2:16" ht="15.75" customHeight="1" x14ac:dyDescent="0.2">
      <c r="B55" s="76"/>
      <c r="C55" s="76"/>
      <c r="D55" s="76"/>
      <c r="E55" s="76"/>
      <c r="F55" s="76"/>
      <c r="G55" s="76"/>
      <c r="H55" s="76"/>
      <c r="I55" s="76"/>
      <c r="J55" s="277"/>
      <c r="K55" s="76"/>
      <c r="L55" s="76"/>
      <c r="M55" s="76"/>
      <c r="N55" s="76"/>
      <c r="O55" s="76"/>
      <c r="P55" s="76"/>
    </row>
    <row r="56" spans="2:16" ht="15.75" customHeight="1" x14ac:dyDescent="0.2">
      <c r="B56" s="76"/>
      <c r="C56" s="76"/>
      <c r="D56" s="76"/>
      <c r="E56" s="76"/>
      <c r="F56" s="76"/>
      <c r="G56" s="76"/>
      <c r="H56" s="76"/>
      <c r="I56" s="76"/>
      <c r="J56" s="277"/>
      <c r="K56" s="76"/>
      <c r="L56" s="76"/>
      <c r="M56" s="76"/>
      <c r="N56" s="76"/>
      <c r="O56" s="76"/>
      <c r="P56" s="76"/>
    </row>
    <row r="57" spans="2:16" ht="15.75" customHeight="1" x14ac:dyDescent="0.2">
      <c r="B57" s="76"/>
      <c r="C57" s="76"/>
      <c r="D57" s="76"/>
      <c r="E57" s="76"/>
      <c r="F57" s="76"/>
      <c r="G57" s="76"/>
      <c r="H57" s="76"/>
      <c r="I57" s="76"/>
      <c r="J57" s="277"/>
      <c r="K57" s="76"/>
      <c r="L57" s="76"/>
      <c r="M57" s="76"/>
      <c r="N57" s="76"/>
      <c r="O57" s="76"/>
      <c r="P57" s="76"/>
    </row>
    <row r="58" spans="2:16" ht="15.75" customHeight="1" x14ac:dyDescent="0.2">
      <c r="B58" s="76"/>
      <c r="C58" s="76"/>
      <c r="D58" s="76"/>
      <c r="E58" s="76"/>
      <c r="F58" s="76"/>
      <c r="G58" s="76"/>
      <c r="H58" s="76"/>
      <c r="I58" s="76"/>
      <c r="J58" s="277"/>
      <c r="K58" s="76"/>
      <c r="L58" s="76"/>
      <c r="M58" s="76"/>
      <c r="N58" s="76"/>
      <c r="O58" s="76"/>
      <c r="P58" s="76"/>
    </row>
    <row r="59" spans="2:16" ht="15.75" customHeight="1" x14ac:dyDescent="0.2">
      <c r="B59" s="76"/>
      <c r="C59" s="76"/>
      <c r="D59" s="76"/>
      <c r="E59" s="76"/>
      <c r="F59" s="76"/>
      <c r="G59" s="76"/>
      <c r="H59" s="76"/>
      <c r="I59" s="76"/>
      <c r="J59" s="277"/>
      <c r="K59" s="76"/>
      <c r="L59" s="76"/>
      <c r="M59" s="76"/>
      <c r="N59" s="76"/>
      <c r="O59" s="76"/>
      <c r="P59" s="76"/>
    </row>
    <row r="60" spans="2:16" ht="15.75" customHeight="1" x14ac:dyDescent="0.2">
      <c r="B60" s="76"/>
      <c r="C60" s="76"/>
      <c r="D60" s="76"/>
      <c r="E60" s="76"/>
      <c r="F60" s="76"/>
      <c r="G60" s="76"/>
      <c r="H60" s="76"/>
      <c r="I60" s="76"/>
      <c r="J60" s="277"/>
      <c r="K60" s="76"/>
      <c r="L60" s="76"/>
      <c r="M60" s="76"/>
      <c r="N60" s="76"/>
      <c r="O60" s="76"/>
      <c r="P60" s="76"/>
    </row>
    <row r="61" spans="2:16" ht="15.75" customHeight="1" x14ac:dyDescent="0.2">
      <c r="B61" s="76"/>
      <c r="C61" s="76"/>
      <c r="D61" s="76"/>
      <c r="E61" s="76"/>
      <c r="F61" s="76"/>
      <c r="G61" s="76"/>
      <c r="H61" s="76"/>
      <c r="I61" s="76"/>
      <c r="J61" s="277"/>
      <c r="K61" s="76"/>
      <c r="L61" s="76"/>
      <c r="M61" s="76"/>
      <c r="N61" s="76"/>
      <c r="O61" s="76"/>
      <c r="P61" s="76"/>
    </row>
    <row r="62" spans="2:16" ht="15.75" customHeight="1" x14ac:dyDescent="0.2">
      <c r="B62" s="76"/>
      <c r="C62" s="76"/>
      <c r="D62" s="76"/>
      <c r="E62" s="76"/>
      <c r="F62" s="76"/>
      <c r="G62" s="76"/>
      <c r="H62" s="76"/>
      <c r="I62" s="76"/>
      <c r="J62" s="277"/>
      <c r="K62" s="76"/>
      <c r="L62" s="76"/>
      <c r="M62" s="76"/>
      <c r="N62" s="76"/>
      <c r="O62" s="76"/>
      <c r="P62" s="76"/>
    </row>
    <row r="63" spans="2:16" ht="15.75" customHeight="1" x14ac:dyDescent="0.2">
      <c r="B63" s="76"/>
      <c r="C63" s="76"/>
      <c r="D63" s="76"/>
      <c r="E63" s="76"/>
      <c r="F63" s="76"/>
      <c r="G63" s="76"/>
      <c r="H63" s="76"/>
      <c r="I63" s="76"/>
      <c r="J63" s="277"/>
      <c r="K63" s="76"/>
      <c r="L63" s="76"/>
      <c r="M63" s="76"/>
      <c r="N63" s="76"/>
      <c r="O63" s="76"/>
      <c r="P63" s="76"/>
    </row>
    <row r="64" spans="2:16" ht="15.75" customHeight="1" x14ac:dyDescent="0.2">
      <c r="B64" s="76"/>
      <c r="C64" s="76"/>
      <c r="D64" s="76"/>
      <c r="E64" s="76"/>
      <c r="F64" s="76"/>
      <c r="G64" s="76"/>
      <c r="H64" s="76"/>
      <c r="I64" s="76"/>
      <c r="J64" s="277"/>
      <c r="K64" s="76"/>
      <c r="L64" s="76"/>
      <c r="M64" s="76"/>
      <c r="N64" s="76"/>
      <c r="O64" s="76"/>
      <c r="P64" s="76"/>
    </row>
    <row r="65" spans="2:16" ht="15.75" customHeight="1" x14ac:dyDescent="0.2">
      <c r="B65" s="76"/>
      <c r="C65" s="76"/>
      <c r="D65" s="76"/>
      <c r="E65" s="76"/>
      <c r="F65" s="76"/>
      <c r="G65" s="76"/>
      <c r="H65" s="76"/>
      <c r="I65" s="76"/>
      <c r="J65" s="277"/>
      <c r="K65" s="76"/>
      <c r="L65" s="76"/>
      <c r="M65" s="76"/>
      <c r="N65" s="76"/>
      <c r="O65" s="76"/>
      <c r="P65" s="76"/>
    </row>
    <row r="66" spans="2:16" ht="15.75" customHeight="1" x14ac:dyDescent="0.2">
      <c r="B66" s="76"/>
      <c r="C66" s="76"/>
      <c r="D66" s="76"/>
      <c r="E66" s="76"/>
      <c r="F66" s="76"/>
      <c r="G66" s="76"/>
      <c r="H66" s="76"/>
      <c r="I66" s="76"/>
      <c r="J66" s="277"/>
      <c r="K66" s="76"/>
      <c r="L66" s="76"/>
      <c r="M66" s="76"/>
      <c r="N66" s="76"/>
      <c r="O66" s="76"/>
      <c r="P66" s="76"/>
    </row>
    <row r="67" spans="2:16" ht="15.75" customHeight="1" x14ac:dyDescent="0.2">
      <c r="B67" s="76"/>
      <c r="C67" s="76"/>
      <c r="D67" s="76"/>
      <c r="E67" s="76"/>
      <c r="F67" s="76"/>
      <c r="G67" s="76"/>
      <c r="H67" s="76"/>
      <c r="I67" s="76"/>
      <c r="J67" s="277"/>
      <c r="K67" s="76"/>
      <c r="L67" s="76"/>
      <c r="M67" s="76"/>
      <c r="N67" s="76"/>
      <c r="O67" s="76"/>
      <c r="P67" s="76"/>
    </row>
    <row r="68" spans="2:16" ht="15.75" customHeight="1" x14ac:dyDescent="0.2">
      <c r="B68" s="76"/>
      <c r="C68" s="76"/>
      <c r="D68" s="76"/>
      <c r="E68" s="76"/>
      <c r="F68" s="76"/>
      <c r="G68" s="76"/>
      <c r="H68" s="76"/>
      <c r="I68" s="76"/>
      <c r="J68" s="277"/>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B5:K5"/>
    <mergeCell ref="B2:K2"/>
    <mergeCell ref="B3:C3"/>
    <mergeCell ref="D3:I4"/>
    <mergeCell ref="J3:K4"/>
    <mergeCell ref="B4:C4"/>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8:E9"/>
    <mergeCell ref="F8:K9"/>
    <mergeCell ref="B11:B12"/>
    <mergeCell ref="C11:I12"/>
    <mergeCell ref="J11:J12"/>
    <mergeCell ref="K11:K12"/>
    <mergeCell ref="K30:L30"/>
    <mergeCell ref="B31:C31"/>
    <mergeCell ref="B29:C29"/>
    <mergeCell ref="E29:G29"/>
    <mergeCell ref="K29:L29"/>
    <mergeCell ref="B30:C30"/>
    <mergeCell ref="E30:G30"/>
    <mergeCell ref="J24:J25"/>
    <mergeCell ref="K24:K25"/>
    <mergeCell ref="C13:I13"/>
    <mergeCell ref="C14:I14"/>
    <mergeCell ref="C15:I15"/>
    <mergeCell ref="C16:I16"/>
    <mergeCell ref="C17:I17"/>
    <mergeCell ref="C18:I18"/>
    <mergeCell ref="B20:C21"/>
    <mergeCell ref="D20:I21"/>
    <mergeCell ref="B24:C25"/>
    <mergeCell ref="D24:I25"/>
    <mergeCell ref="K33:L33"/>
    <mergeCell ref="K34:L34"/>
    <mergeCell ref="K35:L35"/>
    <mergeCell ref="E34:G34"/>
    <mergeCell ref="E35:G35"/>
  </mergeCells>
  <dataValidations count="1">
    <dataValidation type="whole" allowBlank="1" showInputMessage="1" showErrorMessage="1" sqref="O30:O36 J30:J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zoomScaleNormal="100" workbookViewId="0">
      <selection activeCell="C20" sqref="C20:H20"/>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60"/>
      <c r="C2" s="461"/>
      <c r="D2" s="461"/>
      <c r="E2" s="461"/>
      <c r="F2" s="461"/>
      <c r="G2" s="461"/>
      <c r="H2" s="461"/>
      <c r="I2" s="461"/>
      <c r="J2" s="461"/>
    </row>
    <row r="3" spans="2:10" s="89" customFormat="1" ht="15" customHeight="1" x14ac:dyDescent="0.2">
      <c r="B3" s="462" t="s">
        <v>266</v>
      </c>
      <c r="C3" s="462"/>
      <c r="D3" s="465" t="s">
        <v>265</v>
      </c>
      <c r="E3" s="465"/>
      <c r="F3" s="465"/>
      <c r="G3" s="465"/>
      <c r="H3" s="465"/>
      <c r="I3" s="465"/>
      <c r="J3" s="493"/>
    </row>
    <row r="4" spans="2:10" s="89" customFormat="1" ht="15" customHeight="1" x14ac:dyDescent="0.2">
      <c r="B4" s="466" t="s">
        <v>264</v>
      </c>
      <c r="C4" s="466"/>
      <c r="D4" s="465"/>
      <c r="E4" s="465"/>
      <c r="F4" s="465"/>
      <c r="G4" s="465"/>
      <c r="H4" s="465"/>
      <c r="I4" s="465"/>
      <c r="J4" s="494"/>
    </row>
    <row r="5" spans="2:10" s="89" customFormat="1" ht="15" customHeight="1" x14ac:dyDescent="0.2">
      <c r="B5" s="460"/>
      <c r="C5" s="461"/>
      <c r="D5" s="461"/>
      <c r="E5" s="461"/>
      <c r="F5" s="461"/>
      <c r="G5" s="461"/>
      <c r="H5" s="461"/>
      <c r="I5" s="461"/>
      <c r="J5" s="461"/>
    </row>
    <row r="6" spans="2:10" s="89" customFormat="1" ht="15" customHeight="1" x14ac:dyDescent="0.2"/>
    <row r="7" spans="2:10" s="89" customFormat="1" ht="15" customHeight="1" x14ac:dyDescent="0.2"/>
    <row r="8" spans="2:10" ht="14.25" x14ac:dyDescent="0.2">
      <c r="B8" s="472" t="s">
        <v>715</v>
      </c>
      <c r="C8" s="307"/>
      <c r="D8" s="307"/>
      <c r="E8" s="307"/>
      <c r="F8" s="307"/>
      <c r="G8" s="307"/>
      <c r="H8" s="307"/>
      <c r="I8" s="307"/>
      <c r="J8" s="308"/>
    </row>
    <row r="9" spans="2:10" ht="14.25" x14ac:dyDescent="0.2">
      <c r="B9" s="376"/>
      <c r="C9" s="377"/>
      <c r="D9" s="377"/>
      <c r="E9" s="377"/>
      <c r="F9" s="377"/>
      <c r="G9" s="377"/>
      <c r="H9" s="377"/>
      <c r="I9" s="377"/>
      <c r="J9" s="378"/>
    </row>
    <row r="10" spans="2:10" ht="37.5" customHeight="1" x14ac:dyDescent="0.2">
      <c r="B10" s="309"/>
      <c r="C10" s="310"/>
      <c r="D10" s="310"/>
      <c r="E10" s="310"/>
      <c r="F10" s="310"/>
      <c r="G10" s="310"/>
      <c r="H10" s="310"/>
      <c r="I10" s="310"/>
      <c r="J10" s="311"/>
    </row>
    <row r="12" spans="2:10" ht="14.25" x14ac:dyDescent="0.2">
      <c r="B12" s="473" t="s">
        <v>60</v>
      </c>
      <c r="C12" s="307"/>
      <c r="D12" s="307"/>
      <c r="E12" s="307"/>
      <c r="F12" s="307"/>
      <c r="G12" s="307"/>
      <c r="H12" s="307"/>
      <c r="I12" s="307"/>
      <c r="J12" s="308"/>
    </row>
    <row r="13" spans="2:10" ht="14.25" x14ac:dyDescent="0.2">
      <c r="B13" s="309"/>
      <c r="C13" s="310"/>
      <c r="D13" s="310"/>
      <c r="E13" s="310"/>
      <c r="F13" s="310"/>
      <c r="G13" s="310"/>
      <c r="H13" s="310"/>
      <c r="I13" s="310"/>
      <c r="J13" s="311"/>
    </row>
    <row r="14" spans="2:10" ht="15" customHeight="1" x14ac:dyDescent="0.2">
      <c r="B14" s="58"/>
      <c r="C14" s="58"/>
      <c r="D14" s="58"/>
      <c r="E14" s="58"/>
      <c r="F14" s="58"/>
      <c r="G14" s="58"/>
      <c r="H14" s="58"/>
      <c r="I14" s="58"/>
      <c r="J14" s="58"/>
    </row>
    <row r="15" spans="2:10" ht="14.25" x14ac:dyDescent="0.2">
      <c r="B15" s="474" t="s">
        <v>1</v>
      </c>
      <c r="C15" s="307"/>
      <c r="D15" s="308"/>
      <c r="E15" s="312" t="str">
        <f>'1.PDL'!H7</f>
        <v>COMUNA 16 - BELÉN</v>
      </c>
      <c r="F15" s="475"/>
      <c r="G15" s="475"/>
      <c r="H15" s="475"/>
      <c r="I15" s="475"/>
      <c r="J15" s="476"/>
    </row>
    <row r="16" spans="2:10" ht="14.25" x14ac:dyDescent="0.2">
      <c r="B16" s="309"/>
      <c r="C16" s="310"/>
      <c r="D16" s="311"/>
      <c r="E16" s="477"/>
      <c r="F16" s="478"/>
      <c r="G16" s="478"/>
      <c r="H16" s="478"/>
      <c r="I16" s="478"/>
      <c r="J16" s="479"/>
    </row>
    <row r="17" spans="2:10" ht="20.25" customHeight="1" x14ac:dyDescent="0.2">
      <c r="B17" s="58"/>
      <c r="C17" s="58"/>
      <c r="D17" s="58"/>
      <c r="E17" s="58"/>
      <c r="F17" s="58"/>
      <c r="G17" s="58"/>
      <c r="H17" s="58"/>
      <c r="I17" s="58"/>
      <c r="J17" s="58"/>
    </row>
    <row r="18" spans="2:10" ht="14.25" x14ac:dyDescent="0.2">
      <c r="B18" s="480" t="s">
        <v>3</v>
      </c>
      <c r="C18" s="474" t="s">
        <v>4</v>
      </c>
      <c r="D18" s="307"/>
      <c r="E18" s="307"/>
      <c r="F18" s="307"/>
      <c r="G18" s="307"/>
      <c r="H18" s="308"/>
      <c r="I18" s="481" t="s">
        <v>61</v>
      </c>
      <c r="J18" s="481" t="s">
        <v>62</v>
      </c>
    </row>
    <row r="19" spans="2:10" ht="14.25" x14ac:dyDescent="0.2">
      <c r="B19" s="321"/>
      <c r="C19" s="309"/>
      <c r="D19" s="310"/>
      <c r="E19" s="310"/>
      <c r="F19" s="310"/>
      <c r="G19" s="310"/>
      <c r="H19" s="311"/>
      <c r="I19" s="321"/>
      <c r="J19" s="321"/>
    </row>
    <row r="20" spans="2:10" ht="41.25" customHeight="1" x14ac:dyDescent="0.2">
      <c r="B20" s="63">
        <f>'1.PDL'!E14</f>
        <v>1</v>
      </c>
      <c r="C20" s="482" t="str">
        <f>'1.PDL'!F14</f>
        <v>Ampliación de la cobertura y recursos para la atención en salud visual, oral a la población de la Comuna 16, Belén</v>
      </c>
      <c r="D20" s="483"/>
      <c r="E20" s="483"/>
      <c r="F20" s="483"/>
      <c r="G20" s="483"/>
      <c r="H20" s="484"/>
      <c r="I20" s="63">
        <f>'1.PDL'!K14</f>
        <v>65</v>
      </c>
      <c r="J20" s="63" t="str">
        <f>'1.PDL'!L14</f>
        <v>16.3.2.6.2</v>
      </c>
    </row>
    <row r="21" spans="2:10" ht="14.25" x14ac:dyDescent="0.2">
      <c r="B21" s="59">
        <f>'1.PDL'!E15</f>
        <v>0</v>
      </c>
      <c r="C21" s="482">
        <f>'1.PDL'!F15</f>
        <v>0</v>
      </c>
      <c r="D21" s="483"/>
      <c r="E21" s="483"/>
      <c r="F21" s="483"/>
      <c r="G21" s="483"/>
      <c r="H21" s="484"/>
      <c r="I21" s="59">
        <f>'1.PDL'!K15</f>
        <v>0</v>
      </c>
      <c r="J21" s="59">
        <f>'1.PDL'!L15</f>
        <v>0</v>
      </c>
    </row>
    <row r="22" spans="2:10" ht="14.25" x14ac:dyDescent="0.2">
      <c r="B22" s="59"/>
      <c r="C22" s="485"/>
      <c r="D22" s="333"/>
      <c r="E22" s="333"/>
      <c r="F22" s="333"/>
      <c r="G22" s="333"/>
      <c r="H22" s="334"/>
      <c r="I22" s="59"/>
      <c r="J22" s="59"/>
    </row>
    <row r="23" spans="2:10" ht="15" customHeight="1" x14ac:dyDescent="0.2">
      <c r="B23" s="58"/>
      <c r="C23" s="58"/>
      <c r="D23" s="58"/>
      <c r="E23" s="58"/>
      <c r="F23" s="58"/>
      <c r="G23" s="58"/>
      <c r="H23" s="58"/>
      <c r="I23" s="58"/>
      <c r="J23" s="58"/>
    </row>
    <row r="24" spans="2:10" ht="14.25" x14ac:dyDescent="0.2">
      <c r="B24" s="474" t="s">
        <v>7</v>
      </c>
      <c r="C24" s="308"/>
      <c r="D24" s="486" t="str">
        <f>'1.PDL'!G21</f>
        <v>Línea 3: Belén con Calidad de Vida y Sentido Social
Componente: Protección social y salud
Programa: Prestación y acceso incluyente a los servicios de salud</v>
      </c>
      <c r="E24" s="307"/>
      <c r="F24" s="307"/>
      <c r="G24" s="307"/>
      <c r="H24" s="307"/>
      <c r="I24" s="307"/>
      <c r="J24" s="308"/>
    </row>
    <row r="25" spans="2:10" ht="45.75" customHeight="1" x14ac:dyDescent="0.2">
      <c r="B25" s="309"/>
      <c r="C25" s="311"/>
      <c r="D25" s="309"/>
      <c r="E25" s="310"/>
      <c r="F25" s="310"/>
      <c r="G25" s="310"/>
      <c r="H25" s="310"/>
      <c r="I25" s="310"/>
      <c r="J25" s="311"/>
    </row>
    <row r="26" spans="2:10" ht="14.25" x14ac:dyDescent="0.2">
      <c r="B26" s="58"/>
      <c r="C26" s="58"/>
      <c r="D26" s="58"/>
      <c r="E26" s="60"/>
      <c r="F26" s="58"/>
      <c r="G26" s="58"/>
      <c r="H26" s="58"/>
      <c r="I26" s="58"/>
      <c r="J26" s="58"/>
    </row>
    <row r="27" spans="2:10" ht="14.25" x14ac:dyDescent="0.2">
      <c r="B27" s="473" t="s">
        <v>8</v>
      </c>
      <c r="C27" s="308"/>
      <c r="D27" s="486" t="str">
        <f>'1.PDL'!G24</f>
        <v>Secretaría de Salud</v>
      </c>
      <c r="E27" s="307"/>
      <c r="F27" s="307"/>
      <c r="G27" s="307"/>
      <c r="H27" s="307"/>
      <c r="I27" s="307"/>
      <c r="J27" s="308"/>
    </row>
    <row r="28" spans="2:10" ht="15.75" customHeight="1" x14ac:dyDescent="0.2">
      <c r="B28" s="309"/>
      <c r="C28" s="311"/>
      <c r="D28" s="309"/>
      <c r="E28" s="310"/>
      <c r="F28" s="310"/>
      <c r="G28" s="310"/>
      <c r="H28" s="310"/>
      <c r="I28" s="310"/>
      <c r="J28" s="311"/>
    </row>
    <row r="29" spans="2:10" ht="15.75" customHeight="1" x14ac:dyDescent="0.2">
      <c r="B29" s="58"/>
      <c r="C29" s="58"/>
      <c r="D29" s="58"/>
      <c r="E29" s="58"/>
      <c r="F29" s="58"/>
      <c r="G29" s="58"/>
      <c r="H29" s="58"/>
      <c r="I29" s="58"/>
      <c r="J29" s="58"/>
    </row>
    <row r="30" spans="2:10" ht="14.25" customHeight="1" x14ac:dyDescent="0.2">
      <c r="B30" s="473" t="s">
        <v>63</v>
      </c>
      <c r="C30" s="307"/>
      <c r="D30" s="307"/>
      <c r="E30" s="307"/>
      <c r="F30" s="307"/>
      <c r="G30" s="307"/>
      <c r="H30" s="307"/>
      <c r="I30" s="307"/>
      <c r="J30" s="308"/>
    </row>
    <row r="31" spans="2:10" ht="15.75" customHeight="1" x14ac:dyDescent="0.2">
      <c r="B31" s="309"/>
      <c r="C31" s="310"/>
      <c r="D31" s="310"/>
      <c r="E31" s="310"/>
      <c r="F31" s="310"/>
      <c r="G31" s="310"/>
      <c r="H31" s="310"/>
      <c r="I31" s="310"/>
      <c r="J31" s="311"/>
    </row>
    <row r="32" spans="2:10" ht="15.75" customHeight="1" x14ac:dyDescent="0.2">
      <c r="B32" s="58"/>
      <c r="C32" s="58"/>
      <c r="D32" s="58"/>
      <c r="E32" s="58"/>
      <c r="F32" s="58"/>
      <c r="G32" s="58"/>
      <c r="H32" s="58"/>
      <c r="I32" s="58"/>
      <c r="J32" s="58"/>
    </row>
    <row r="33" spans="2:10" ht="15.75" customHeight="1" x14ac:dyDescent="0.2">
      <c r="B33" s="473" t="s">
        <v>12</v>
      </c>
      <c r="C33" s="308"/>
      <c r="D33" s="486" t="str">
        <f>'2.NOMBRE'!H13</f>
        <v>PREVENCIÓN DE LA ENFERMEDAD Y  PROMOCIÓN DE LA SALUD EN LA COMUNA 16  BELÉN</v>
      </c>
      <c r="E33" s="307"/>
      <c r="F33" s="307"/>
      <c r="G33" s="307"/>
      <c r="H33" s="307"/>
      <c r="I33" s="307"/>
      <c r="J33" s="308"/>
    </row>
    <row r="34" spans="2:10" ht="15.75" customHeight="1" x14ac:dyDescent="0.2">
      <c r="B34" s="309"/>
      <c r="C34" s="311"/>
      <c r="D34" s="309"/>
      <c r="E34" s="310"/>
      <c r="F34" s="310"/>
      <c r="G34" s="310"/>
      <c r="H34" s="310"/>
      <c r="I34" s="310"/>
      <c r="J34" s="311"/>
    </row>
    <row r="35" spans="2:10" s="87" customFormat="1" ht="15.75" customHeight="1" x14ac:dyDescent="0.2">
      <c r="B35" s="91"/>
      <c r="C35" s="91"/>
      <c r="D35" s="91"/>
      <c r="E35" s="91"/>
      <c r="F35" s="91"/>
      <c r="G35" s="91"/>
      <c r="H35" s="91"/>
      <c r="I35" s="91"/>
      <c r="J35" s="91"/>
    </row>
    <row r="36" spans="2:10" s="87" customFormat="1" ht="15.75" customHeight="1" x14ac:dyDescent="0.2">
      <c r="B36" s="487" t="s">
        <v>262</v>
      </c>
      <c r="C36" s="487"/>
      <c r="D36" s="488" t="str">
        <f>'5.SELECCIÓN ODS'!D9</f>
        <v>SALUD Y BIENESTAR</v>
      </c>
      <c r="E36" s="488"/>
      <c r="F36" s="488"/>
      <c r="G36" s="488"/>
      <c r="H36" s="488"/>
      <c r="I36" s="488"/>
      <c r="J36" s="488">
        <f>'5.SELECCIÓN ODS'!H9</f>
        <v>3</v>
      </c>
    </row>
    <row r="37" spans="2:10" s="87" customFormat="1" ht="15.75" customHeight="1" x14ac:dyDescent="0.2">
      <c r="B37" s="487"/>
      <c r="C37" s="487"/>
      <c r="D37" s="488"/>
      <c r="E37" s="488"/>
      <c r="F37" s="488"/>
      <c r="G37" s="488"/>
      <c r="H37" s="488"/>
      <c r="I37" s="488"/>
      <c r="J37" s="488"/>
    </row>
    <row r="38" spans="2:10" s="87" customFormat="1" ht="15.75" customHeight="1" x14ac:dyDescent="0.2">
      <c r="B38" s="487"/>
      <c r="C38" s="487"/>
      <c r="D38" s="488"/>
      <c r="E38" s="488"/>
      <c r="F38" s="488"/>
      <c r="G38" s="488"/>
      <c r="H38" s="488"/>
      <c r="I38" s="488"/>
      <c r="J38" s="488"/>
    </row>
    <row r="39" spans="2:10" s="87" customFormat="1" ht="15.75" customHeight="1" x14ac:dyDescent="0.2">
      <c r="B39" s="91"/>
      <c r="C39" s="91"/>
      <c r="D39" s="91"/>
      <c r="E39" s="91"/>
      <c r="F39" s="91"/>
      <c r="G39" s="91"/>
      <c r="H39" s="91"/>
      <c r="I39" s="91"/>
      <c r="J39" s="91"/>
    </row>
    <row r="40" spans="2:10" s="87" customFormat="1" ht="29.25" customHeight="1" x14ac:dyDescent="0.2">
      <c r="B40" s="487" t="s">
        <v>263</v>
      </c>
      <c r="C40" s="487"/>
      <c r="D40" s="489" t="str">
        <f>'5.SELECCIÓN ODS'!D13</f>
        <v>Reducir la mortalidad por enfermedades no transmisibles: De aquí a 2030, reducir en un tercio la mortalidad prematura por enfermedades no transmisibles mediante su prevención y tratamiento, y promover la salud mental y el bienestar</v>
      </c>
      <c r="E40" s="489"/>
      <c r="F40" s="489"/>
      <c r="G40" s="489"/>
      <c r="H40" s="489"/>
      <c r="I40" s="489"/>
      <c r="J40" s="488" t="str">
        <f>'5.SELECCIÓN ODS'!H13</f>
        <v>3.4</v>
      </c>
    </row>
    <row r="41" spans="2:10" s="87" customFormat="1" ht="29.25" customHeight="1" x14ac:dyDescent="0.2">
      <c r="B41" s="487"/>
      <c r="C41" s="487"/>
      <c r="D41" s="489"/>
      <c r="E41" s="489"/>
      <c r="F41" s="489"/>
      <c r="G41" s="489"/>
      <c r="H41" s="489"/>
      <c r="I41" s="489"/>
      <c r="J41" s="488"/>
    </row>
    <row r="42" spans="2:10" s="87" customFormat="1" ht="29.25" customHeight="1" x14ac:dyDescent="0.2">
      <c r="B42" s="487"/>
      <c r="C42" s="487"/>
      <c r="D42" s="489"/>
      <c r="E42" s="489"/>
      <c r="F42" s="489"/>
      <c r="G42" s="489"/>
      <c r="H42" s="489"/>
      <c r="I42" s="489"/>
      <c r="J42" s="488"/>
    </row>
    <row r="43" spans="2:10" ht="15.75" customHeight="1" x14ac:dyDescent="0.2">
      <c r="B43" s="58"/>
      <c r="C43" s="58"/>
      <c r="D43" s="58"/>
      <c r="E43" s="58"/>
      <c r="F43" s="58"/>
      <c r="G43" s="58"/>
      <c r="H43" s="58"/>
      <c r="I43" s="58"/>
      <c r="J43" s="58"/>
    </row>
    <row r="44" spans="2:10" ht="15.75" customHeight="1" x14ac:dyDescent="0.2">
      <c r="B44" s="474" t="s">
        <v>30</v>
      </c>
      <c r="C44" s="307"/>
      <c r="D44" s="307"/>
      <c r="E44" s="307"/>
      <c r="F44" s="307"/>
      <c r="G44" s="307"/>
      <c r="H44" s="307"/>
      <c r="I44" s="307"/>
      <c r="J44" s="308"/>
    </row>
    <row r="45" spans="2:10" ht="15.75" customHeight="1" x14ac:dyDescent="0.2">
      <c r="B45" s="309"/>
      <c r="C45" s="310"/>
      <c r="D45" s="310"/>
      <c r="E45" s="310"/>
      <c r="F45" s="310"/>
      <c r="G45" s="310"/>
      <c r="H45" s="310"/>
      <c r="I45" s="310"/>
      <c r="J45" s="311"/>
    </row>
    <row r="46" spans="2:10" ht="15.75" customHeight="1" x14ac:dyDescent="0.2">
      <c r="B46" s="486" t="str">
        <f>'3.ARBOL PROBLEMA Y OBJETIVOS'!C29</f>
        <v>BAJA COBERTURA DE  PROGRAMAS DE  PROMOCIÓN DE LA SALUD Y PREVENCIÓN DE LA ENFERMEDAD.</v>
      </c>
      <c r="C46" s="307"/>
      <c r="D46" s="307"/>
      <c r="E46" s="307"/>
      <c r="F46" s="307"/>
      <c r="G46" s="307"/>
      <c r="H46" s="307"/>
      <c r="I46" s="307"/>
      <c r="J46" s="308"/>
    </row>
    <row r="47" spans="2:10" ht="15.75" customHeight="1" x14ac:dyDescent="0.2">
      <c r="B47" s="376"/>
      <c r="C47" s="377"/>
      <c r="D47" s="377"/>
      <c r="E47" s="377"/>
      <c r="F47" s="377"/>
      <c r="G47" s="377"/>
      <c r="H47" s="377"/>
      <c r="I47" s="377"/>
      <c r="J47" s="378"/>
    </row>
    <row r="48" spans="2:10" ht="15.75" customHeight="1" x14ac:dyDescent="0.2">
      <c r="B48" s="309"/>
      <c r="C48" s="310"/>
      <c r="D48" s="310"/>
      <c r="E48" s="310"/>
      <c r="F48" s="310"/>
      <c r="G48" s="310"/>
      <c r="H48" s="310"/>
      <c r="I48" s="310"/>
      <c r="J48" s="311"/>
    </row>
    <row r="49" spans="2:10" ht="15.75" customHeight="1" x14ac:dyDescent="0.2">
      <c r="B49" s="58"/>
      <c r="C49" s="58"/>
      <c r="D49" s="58"/>
      <c r="E49" s="58"/>
      <c r="F49" s="58"/>
      <c r="G49" s="58"/>
      <c r="H49" s="58"/>
      <c r="I49" s="58"/>
      <c r="J49" s="58"/>
    </row>
    <row r="50" spans="2:10" ht="15.75" customHeight="1" x14ac:dyDescent="0.2">
      <c r="B50" s="474" t="s">
        <v>31</v>
      </c>
      <c r="C50" s="307"/>
      <c r="D50" s="307"/>
      <c r="E50" s="307"/>
      <c r="F50" s="307"/>
      <c r="G50" s="307"/>
      <c r="H50" s="307"/>
      <c r="I50" s="307"/>
      <c r="J50" s="308"/>
    </row>
    <row r="51" spans="2:10" ht="15.75" customHeight="1" x14ac:dyDescent="0.2">
      <c r="B51" s="309"/>
      <c r="C51" s="310"/>
      <c r="D51" s="310"/>
      <c r="E51" s="310"/>
      <c r="F51" s="310"/>
      <c r="G51" s="310"/>
      <c r="H51" s="310"/>
      <c r="I51" s="310"/>
      <c r="J51" s="311"/>
    </row>
    <row r="52" spans="2:10" ht="15.75" customHeight="1" x14ac:dyDescent="0.2">
      <c r="B52" s="486" t="str">
        <f>'3.ARBOL PROBLEMA Y OBJETIVOS'!N29</f>
        <v>AUMENTAR LA COBERTURA DE  PROGRAMAS DE PROMOCIÓN DE LA SALUD Y PREVENCIÓN DE LA ENFERMEDAD.</v>
      </c>
      <c r="C52" s="307"/>
      <c r="D52" s="307"/>
      <c r="E52" s="307"/>
      <c r="F52" s="307"/>
      <c r="G52" s="307"/>
      <c r="H52" s="307"/>
      <c r="I52" s="307"/>
      <c r="J52" s="308"/>
    </row>
    <row r="53" spans="2:10" ht="15.75" customHeight="1" x14ac:dyDescent="0.2">
      <c r="B53" s="376"/>
      <c r="C53" s="377"/>
      <c r="D53" s="377"/>
      <c r="E53" s="377"/>
      <c r="F53" s="377"/>
      <c r="G53" s="377"/>
      <c r="H53" s="377"/>
      <c r="I53" s="377"/>
      <c r="J53" s="378"/>
    </row>
    <row r="54" spans="2:10" ht="15.75" customHeight="1" x14ac:dyDescent="0.2">
      <c r="B54" s="309"/>
      <c r="C54" s="310"/>
      <c r="D54" s="310"/>
      <c r="E54" s="310"/>
      <c r="F54" s="310"/>
      <c r="G54" s="310"/>
      <c r="H54" s="310"/>
      <c r="I54" s="310"/>
      <c r="J54" s="311"/>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90" t="s">
        <v>64</v>
      </c>
      <c r="C57" s="307"/>
      <c r="D57" s="307"/>
      <c r="E57" s="307"/>
      <c r="F57" s="307"/>
      <c r="G57" s="307"/>
      <c r="H57" s="307"/>
      <c r="I57" s="307"/>
      <c r="J57" s="308"/>
    </row>
    <row r="58" spans="2:10" ht="15.75" customHeight="1" x14ac:dyDescent="0.2">
      <c r="B58" s="309"/>
      <c r="C58" s="310"/>
      <c r="D58" s="310"/>
      <c r="E58" s="310"/>
      <c r="F58" s="310"/>
      <c r="G58" s="310"/>
      <c r="H58" s="310"/>
      <c r="I58" s="310"/>
      <c r="J58" s="311"/>
    </row>
    <row r="59" spans="2:10" ht="15.75" customHeight="1" x14ac:dyDescent="0.2">
      <c r="B59" s="58"/>
      <c r="C59" s="58"/>
      <c r="D59" s="58"/>
      <c r="E59" s="58"/>
      <c r="F59" s="58"/>
      <c r="G59" s="58"/>
      <c r="H59" s="58"/>
      <c r="I59" s="58"/>
      <c r="J59" s="58"/>
    </row>
    <row r="60" spans="2:10" ht="28.5" customHeight="1" x14ac:dyDescent="0.2">
      <c r="B60" s="467" t="s">
        <v>43</v>
      </c>
      <c r="C60" s="334"/>
      <c r="D60" s="491">
        <f>'4.BENEFICIARIOS Y ACCIONES'!G9</f>
        <v>2544</v>
      </c>
      <c r="E60" s="333"/>
      <c r="F60" s="333"/>
      <c r="G60" s="334"/>
      <c r="H60" s="58"/>
      <c r="I60" s="58"/>
      <c r="J60" s="58"/>
    </row>
    <row r="61" spans="2:10" ht="15.75" customHeight="1" x14ac:dyDescent="0.2">
      <c r="B61" s="58"/>
      <c r="C61" s="58"/>
      <c r="D61" s="58"/>
      <c r="E61" s="58"/>
      <c r="F61" s="58"/>
      <c r="G61" s="58"/>
      <c r="H61" s="58"/>
      <c r="I61" s="58"/>
      <c r="J61" s="58"/>
    </row>
    <row r="62" spans="2:10" ht="15.75" customHeight="1" x14ac:dyDescent="0.2">
      <c r="B62" s="492" t="s">
        <v>45</v>
      </c>
      <c r="C62" s="307"/>
      <c r="D62" s="307"/>
      <c r="E62" s="307"/>
      <c r="F62" s="307"/>
      <c r="G62" s="307"/>
      <c r="H62" s="307"/>
      <c r="I62" s="307"/>
      <c r="J62" s="308"/>
    </row>
    <row r="63" spans="2:10" ht="15.75" customHeight="1" x14ac:dyDescent="0.2">
      <c r="B63" s="309"/>
      <c r="C63" s="310"/>
      <c r="D63" s="310"/>
      <c r="E63" s="310"/>
      <c r="F63" s="310"/>
      <c r="G63" s="310"/>
      <c r="H63" s="310"/>
      <c r="I63" s="310"/>
      <c r="J63" s="311"/>
    </row>
    <row r="64" spans="2:10" ht="15.75" customHeight="1" x14ac:dyDescent="0.2">
      <c r="B64" s="61"/>
      <c r="C64" s="58"/>
      <c r="D64" s="58"/>
      <c r="E64" s="58"/>
      <c r="F64" s="58"/>
      <c r="G64" s="58"/>
      <c r="H64" s="58"/>
      <c r="I64" s="58"/>
      <c r="J64" s="58"/>
    </row>
    <row r="65" spans="2:10" ht="35.25" customHeight="1" x14ac:dyDescent="0.2">
      <c r="B65" s="467" t="s">
        <v>46</v>
      </c>
      <c r="C65" s="333"/>
      <c r="D65" s="333"/>
      <c r="E65" s="333"/>
      <c r="F65" s="333"/>
      <c r="G65" s="333"/>
      <c r="H65" s="333"/>
      <c r="I65" s="333"/>
      <c r="J65" s="334"/>
    </row>
    <row r="66" spans="2:10" ht="11.25" customHeight="1" x14ac:dyDescent="0.2">
      <c r="B66" s="486" t="str">
        <f>'4.BENEFICIARIOS Y ACCIONES'!B28</f>
        <v>Con el presente proyecto se pretende ejecutar las estrategias:  Salud Visual en promoción y prevención  con entrega de gafas. Salud Oral Ortodoncia: prevenir malformaciones y guiar crecimiento dentario desde sus inicios en los niños, y Salud oral Prótesis dental: rehabilitación función masticatoria y mejorar la autoestima del beneficiario . Los costos de las estrategias contemplan costos directos, costos indirectos e interventoría integral.</v>
      </c>
      <c r="C66" s="307"/>
      <c r="D66" s="307"/>
      <c r="E66" s="307"/>
      <c r="F66" s="307"/>
      <c r="G66" s="307"/>
      <c r="H66" s="307"/>
      <c r="I66" s="307"/>
      <c r="J66" s="308"/>
    </row>
    <row r="67" spans="2:10" ht="11.25" customHeight="1" x14ac:dyDescent="0.2">
      <c r="B67" s="376"/>
      <c r="C67" s="377"/>
      <c r="D67" s="377"/>
      <c r="E67" s="377"/>
      <c r="F67" s="377"/>
      <c r="G67" s="377"/>
      <c r="H67" s="377"/>
      <c r="I67" s="377"/>
      <c r="J67" s="378"/>
    </row>
    <row r="68" spans="2:10" ht="11.25" customHeight="1" x14ac:dyDescent="0.2">
      <c r="B68" s="376"/>
      <c r="C68" s="377"/>
      <c r="D68" s="377"/>
      <c r="E68" s="377"/>
      <c r="F68" s="377"/>
      <c r="G68" s="377"/>
      <c r="H68" s="377"/>
      <c r="I68" s="377"/>
      <c r="J68" s="378"/>
    </row>
    <row r="69" spans="2:10" ht="11.25" customHeight="1" x14ac:dyDescent="0.2">
      <c r="B69" s="376"/>
      <c r="C69" s="377"/>
      <c r="D69" s="377"/>
      <c r="E69" s="377"/>
      <c r="F69" s="377"/>
      <c r="G69" s="377"/>
      <c r="H69" s="377"/>
      <c r="I69" s="377"/>
      <c r="J69" s="378"/>
    </row>
    <row r="70" spans="2:10" ht="11.25" customHeight="1" x14ac:dyDescent="0.2">
      <c r="B70" s="376"/>
      <c r="C70" s="377"/>
      <c r="D70" s="377"/>
      <c r="E70" s="377"/>
      <c r="F70" s="377"/>
      <c r="G70" s="377"/>
      <c r="H70" s="377"/>
      <c r="I70" s="377"/>
      <c r="J70" s="378"/>
    </row>
    <row r="71" spans="2:10" ht="11.25" customHeight="1" x14ac:dyDescent="0.2">
      <c r="B71" s="309"/>
      <c r="C71" s="310"/>
      <c r="D71" s="310"/>
      <c r="E71" s="310"/>
      <c r="F71" s="310"/>
      <c r="G71" s="310"/>
      <c r="H71" s="310"/>
      <c r="I71" s="310"/>
      <c r="J71" s="311"/>
    </row>
    <row r="72" spans="2:10" ht="15.75" customHeight="1" x14ac:dyDescent="0.2">
      <c r="B72" s="58"/>
      <c r="C72" s="58"/>
      <c r="D72" s="58"/>
      <c r="E72" s="58"/>
      <c r="F72" s="58"/>
      <c r="G72" s="58"/>
      <c r="H72" s="58"/>
      <c r="I72" s="58"/>
      <c r="J72" s="58"/>
    </row>
    <row r="73" spans="2:10" ht="15.75" customHeight="1" x14ac:dyDescent="0.2">
      <c r="B73" s="492" t="s">
        <v>65</v>
      </c>
      <c r="C73" s="307"/>
      <c r="D73" s="307"/>
      <c r="E73" s="307"/>
      <c r="F73" s="307"/>
      <c r="G73" s="307"/>
      <c r="H73" s="307"/>
      <c r="I73" s="307"/>
      <c r="J73" s="308"/>
    </row>
    <row r="74" spans="2:10" ht="15.75" customHeight="1" x14ac:dyDescent="0.2">
      <c r="B74" s="309"/>
      <c r="C74" s="310"/>
      <c r="D74" s="310"/>
      <c r="E74" s="310"/>
      <c r="F74" s="310"/>
      <c r="G74" s="310"/>
      <c r="H74" s="310"/>
      <c r="I74" s="310"/>
      <c r="J74" s="311"/>
    </row>
    <row r="75" spans="2:10" ht="15.75" customHeight="1" x14ac:dyDescent="0.2">
      <c r="B75" s="58"/>
      <c r="C75" s="58"/>
      <c r="D75" s="58"/>
      <c r="E75" s="58"/>
      <c r="F75" s="58"/>
      <c r="G75" s="58"/>
      <c r="H75" s="58"/>
      <c r="I75" s="58"/>
      <c r="J75" s="58"/>
    </row>
    <row r="76" spans="2:10" ht="42.75" customHeight="1" x14ac:dyDescent="0.2">
      <c r="B76" s="467" t="s">
        <v>54</v>
      </c>
      <c r="C76" s="333"/>
      <c r="D76" s="333"/>
      <c r="E76" s="333"/>
      <c r="F76" s="334"/>
      <c r="G76" s="62" t="s">
        <v>56</v>
      </c>
      <c r="H76" s="62" t="s">
        <v>57</v>
      </c>
      <c r="I76" s="467" t="s">
        <v>58</v>
      </c>
      <c r="J76" s="334"/>
    </row>
    <row r="77" spans="2:10" ht="39.75" customHeight="1" x14ac:dyDescent="0.2">
      <c r="B77" s="485" t="str">
        <f>'4.BENEFICIARIOS Y ACCIONES'!G61</f>
        <v>1.1.1_Elaborar prótesis dentales removibles mucosoportadas, para personas de 18 en adelante_C16</v>
      </c>
      <c r="C77" s="330"/>
      <c r="D77" s="330"/>
      <c r="E77" s="330"/>
      <c r="F77" s="331"/>
      <c r="G77" s="63" t="str">
        <f>'4.BENEFICIARIOS Y ACCIONES'!J61</f>
        <v>Persona</v>
      </c>
      <c r="H77" s="63">
        <f>'4.BENEFICIARIOS Y ACCIONES'!K61</f>
        <v>200</v>
      </c>
      <c r="I77" s="471">
        <f>'4.BENEFICIARIOS Y ACCIONES'!L61</f>
        <v>216000000</v>
      </c>
      <c r="J77" s="331"/>
    </row>
    <row r="78" spans="2:10" ht="39.75" customHeight="1" x14ac:dyDescent="0.2">
      <c r="B78" s="485" t="str">
        <f>'4.BENEFICIARIOS Y ACCIONES'!G62</f>
        <v>1.1.2_Realizar estrategia  salud visual a personas mayores de 13 años y el 25% mayores de 60 años _C16</v>
      </c>
      <c r="C78" s="330"/>
      <c r="D78" s="330"/>
      <c r="E78" s="330"/>
      <c r="F78" s="331"/>
      <c r="G78" s="63" t="str">
        <f>'4.BENEFICIARIOS Y ACCIONES'!J62</f>
        <v>Persona</v>
      </c>
      <c r="H78" s="63">
        <f>'4.BENEFICIARIOS Y ACCIONES'!K62</f>
        <v>2089</v>
      </c>
      <c r="I78" s="471">
        <f>'4.BENEFICIARIOS Y ACCIONES'!L62</f>
        <v>643412000</v>
      </c>
      <c r="J78" s="331"/>
    </row>
    <row r="79" spans="2:10" ht="39.75" customHeight="1" x14ac:dyDescent="0.2">
      <c r="B79" s="485" t="str">
        <f>'4.BENEFICIARIOS Y ACCIONES'!G63</f>
        <v>1.1.3_Realizar estrategia salud Bucal en ortodoncia pediatrica para niños y niñas de 6 a 10 años_C16</v>
      </c>
      <c r="C79" s="330"/>
      <c r="D79" s="330"/>
      <c r="E79" s="330"/>
      <c r="F79" s="331"/>
      <c r="G79" s="63" t="str">
        <f>'4.BENEFICIARIOS Y ACCIONES'!J63</f>
        <v>Persona</v>
      </c>
      <c r="H79" s="63">
        <f>'4.BENEFICIARIOS Y ACCIONES'!K63</f>
        <v>255</v>
      </c>
      <c r="I79" s="471">
        <f>'4.BENEFICIARIOS Y ACCIONES'!L63</f>
        <v>339889500</v>
      </c>
      <c r="J79" s="331"/>
    </row>
    <row r="80" spans="2:10" ht="14.25" x14ac:dyDescent="0.2">
      <c r="B80" s="470">
        <f>'4.BENEFICIARIOS Y ACCIONES'!G64</f>
        <v>0</v>
      </c>
      <c r="C80" s="333"/>
      <c r="D80" s="333"/>
      <c r="E80" s="333"/>
      <c r="F80" s="334"/>
      <c r="G80" s="63">
        <f>'4.BENEFICIARIOS Y ACCIONES'!J64</f>
        <v>0</v>
      </c>
      <c r="H80" s="63">
        <f>'4.BENEFICIARIOS Y ACCIONES'!K64</f>
        <v>0</v>
      </c>
      <c r="I80" s="471">
        <f>'4.BENEFICIARIOS Y ACCIONES'!L64</f>
        <v>0</v>
      </c>
      <c r="J80" s="331"/>
    </row>
    <row r="81" spans="2:10" ht="14.25" x14ac:dyDescent="0.2">
      <c r="B81" s="470">
        <f>'4.BENEFICIARIOS Y ACCIONES'!G65</f>
        <v>0</v>
      </c>
      <c r="C81" s="333"/>
      <c r="D81" s="333"/>
      <c r="E81" s="333"/>
      <c r="F81" s="334"/>
      <c r="G81" s="63">
        <f>'4.BENEFICIARIOS Y ACCIONES'!J65</f>
        <v>0</v>
      </c>
      <c r="H81" s="63">
        <f>'4.BENEFICIARIOS Y ACCIONES'!K65</f>
        <v>0</v>
      </c>
      <c r="I81" s="471">
        <f>'4.BENEFICIARIOS Y ACCIONES'!L65</f>
        <v>0</v>
      </c>
      <c r="J81" s="331"/>
    </row>
    <row r="82" spans="2:10" ht="14.25" x14ac:dyDescent="0.2">
      <c r="B82" s="470">
        <f>'4.BENEFICIARIOS Y ACCIONES'!G66</f>
        <v>0</v>
      </c>
      <c r="C82" s="333"/>
      <c r="D82" s="333"/>
      <c r="E82" s="333"/>
      <c r="F82" s="334"/>
      <c r="G82" s="63">
        <f>'4.BENEFICIARIOS Y ACCIONES'!J66</f>
        <v>0</v>
      </c>
      <c r="H82" s="63">
        <f>'4.BENEFICIARIOS Y ACCIONES'!K66</f>
        <v>0</v>
      </c>
      <c r="I82" s="471">
        <f>'4.BENEFICIARIOS Y ACCIONES'!L66</f>
        <v>0</v>
      </c>
      <c r="J82" s="331"/>
    </row>
    <row r="83" spans="2:10" ht="14.25" x14ac:dyDescent="0.2">
      <c r="B83" s="470">
        <f>'4.BENEFICIARIOS Y ACCIONES'!G67</f>
        <v>0</v>
      </c>
      <c r="C83" s="333"/>
      <c r="D83" s="333"/>
      <c r="E83" s="333"/>
      <c r="F83" s="334"/>
      <c r="G83" s="63">
        <f>'4.BENEFICIARIOS Y ACCIONES'!J67</f>
        <v>0</v>
      </c>
      <c r="H83" s="63">
        <f>'4.BENEFICIARIOS Y ACCIONES'!K67</f>
        <v>0</v>
      </c>
      <c r="I83" s="471">
        <f>'4.BENEFICIARIOS Y ACCIONES'!L67</f>
        <v>0</v>
      </c>
      <c r="J83" s="331"/>
    </row>
    <row r="84" spans="2:10" ht="15.75" customHeight="1" x14ac:dyDescent="0.2">
      <c r="B84" s="58"/>
      <c r="C84" s="58"/>
      <c r="D84" s="58"/>
      <c r="E84" s="58"/>
      <c r="F84" s="58"/>
      <c r="G84" s="58"/>
      <c r="H84" s="58"/>
      <c r="I84" s="58"/>
      <c r="J84" s="58"/>
    </row>
    <row r="85" spans="2:10" ht="29.25" customHeight="1" x14ac:dyDescent="0.25">
      <c r="B85" s="467" t="s">
        <v>58</v>
      </c>
      <c r="C85" s="334"/>
      <c r="D85" s="468">
        <f>'4.BENEFICIARIOS Y ACCIONES'!L68</f>
        <v>1199301500</v>
      </c>
      <c r="E85" s="469"/>
      <c r="F85" s="469"/>
      <c r="G85" s="454"/>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5:J5"/>
    <mergeCell ref="J3:J4"/>
    <mergeCell ref="B2:J2"/>
    <mergeCell ref="B3:C3"/>
    <mergeCell ref="D3:I4"/>
    <mergeCell ref="B4:C4"/>
    <mergeCell ref="I77:J77"/>
    <mergeCell ref="I80:J80"/>
    <mergeCell ref="I81:J81"/>
    <mergeCell ref="B77:F77"/>
    <mergeCell ref="B78:F78"/>
    <mergeCell ref="I78:J78"/>
    <mergeCell ref="B79:F79"/>
    <mergeCell ref="I79:J79"/>
    <mergeCell ref="B80:F80"/>
    <mergeCell ref="B81:F81"/>
    <mergeCell ref="B62:J63"/>
    <mergeCell ref="B65:J65"/>
    <mergeCell ref="B66:J71"/>
    <mergeCell ref="B73:J74"/>
    <mergeCell ref="B76:F76"/>
    <mergeCell ref="I76:J76"/>
    <mergeCell ref="B50:J51"/>
    <mergeCell ref="B52:J54"/>
    <mergeCell ref="B57:J58"/>
    <mergeCell ref="B60:C60"/>
    <mergeCell ref="D60:G60"/>
    <mergeCell ref="B44:J45"/>
    <mergeCell ref="B46:J48"/>
    <mergeCell ref="B36:C38"/>
    <mergeCell ref="D36:I38"/>
    <mergeCell ref="J36:J38"/>
    <mergeCell ref="B40:C42"/>
    <mergeCell ref="D40:I42"/>
    <mergeCell ref="J40:J42"/>
    <mergeCell ref="B27:C28"/>
    <mergeCell ref="D27:J28"/>
    <mergeCell ref="B30:J31"/>
    <mergeCell ref="B33:C34"/>
    <mergeCell ref="D33:J34"/>
    <mergeCell ref="C20:H20"/>
    <mergeCell ref="C21:H21"/>
    <mergeCell ref="C22:H22"/>
    <mergeCell ref="B24:C25"/>
    <mergeCell ref="D24:J25"/>
    <mergeCell ref="B8:J10"/>
    <mergeCell ref="B12:J13"/>
    <mergeCell ref="B15:D16"/>
    <mergeCell ref="E15:J16"/>
    <mergeCell ref="B18:B19"/>
    <mergeCell ref="I18:I19"/>
    <mergeCell ref="J18:J19"/>
    <mergeCell ref="C18:H19"/>
    <mergeCell ref="B85:C85"/>
    <mergeCell ref="D85:G85"/>
    <mergeCell ref="B82:F82"/>
    <mergeCell ref="I82:J82"/>
    <mergeCell ref="B83:F83"/>
    <mergeCell ref="I83:J83"/>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D138"/>
  <sheetViews>
    <sheetView workbookViewId="0">
      <selection activeCell="F11" sqref="F11"/>
    </sheetView>
  </sheetViews>
  <sheetFormatPr baseColWidth="10" defaultRowHeight="12" x14ac:dyDescent="0.2"/>
  <cols>
    <col min="1" max="1" width="3.375" style="97" customWidth="1"/>
    <col min="2" max="2" width="28" style="97" customWidth="1"/>
    <col min="3" max="3" width="14.5" style="97" customWidth="1"/>
    <col min="4" max="4" width="14.375" style="97"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3" width="31.375" style="97" customWidth="1"/>
    <col min="14" max="14" width="16.625" style="97" customWidth="1"/>
    <col min="15" max="15" width="12.375" style="97" customWidth="1"/>
    <col min="16" max="16" width="12.875" style="97" customWidth="1"/>
    <col min="17" max="17" width="12" style="97" customWidth="1"/>
    <col min="18" max="21" width="11" style="97" customWidth="1"/>
    <col min="22" max="22" width="6.25" style="97" customWidth="1"/>
    <col min="23" max="23" width="7.375" style="97" customWidth="1"/>
    <col min="24" max="24" width="14.125" style="97" customWidth="1"/>
    <col min="25" max="25" width="4.875" style="97" customWidth="1"/>
    <col min="26" max="26" width="14.125" style="97" customWidth="1"/>
    <col min="27" max="27" width="7.875" style="97" customWidth="1"/>
    <col min="28" max="28" width="14.125" style="97" customWidth="1"/>
    <col min="29" max="29" width="7" style="97" customWidth="1"/>
    <col min="30" max="30" width="14.125" style="97" customWidth="1"/>
    <col min="31" max="16384" width="11" style="97"/>
  </cols>
  <sheetData>
    <row r="1" spans="1:30" ht="18.75" x14ac:dyDescent="0.2">
      <c r="B1" s="495" t="str">
        <f>+'1.PDL'!H7</f>
        <v>COMUNA 16 - BELÉN</v>
      </c>
      <c r="C1" s="495"/>
      <c r="D1" s="98"/>
    </row>
    <row r="2" spans="1:30" ht="18.75" x14ac:dyDescent="0.3">
      <c r="B2" s="496" t="s">
        <v>486</v>
      </c>
      <c r="C2" s="496"/>
      <c r="D2" s="100"/>
      <c r="E2" s="497" t="s">
        <v>487</v>
      </c>
      <c r="F2" s="497"/>
      <c r="G2" s="497"/>
      <c r="H2" s="497"/>
      <c r="I2" s="497"/>
      <c r="J2" s="497"/>
      <c r="K2" s="497"/>
      <c r="L2" s="497"/>
      <c r="M2" s="497"/>
      <c r="O2" s="498" t="s">
        <v>488</v>
      </c>
      <c r="P2" s="498"/>
      <c r="Q2" s="498"/>
      <c r="R2" s="498"/>
      <c r="S2" s="498"/>
      <c r="T2" s="498"/>
      <c r="U2" s="498"/>
      <c r="W2" s="527" t="s">
        <v>753</v>
      </c>
      <c r="X2" s="527"/>
      <c r="Y2" s="527"/>
      <c r="Z2" s="527"/>
      <c r="AA2" s="527"/>
      <c r="AB2" s="527"/>
      <c r="AC2" s="527"/>
      <c r="AD2" s="527"/>
    </row>
    <row r="3" spans="1:30" s="22" customFormat="1" ht="45" x14ac:dyDescent="0.2">
      <c r="B3" s="101" t="s">
        <v>489</v>
      </c>
      <c r="C3" s="230" t="s">
        <v>695</v>
      </c>
      <c r="D3" s="101" t="s">
        <v>490</v>
      </c>
      <c r="E3" s="102" t="s">
        <v>491</v>
      </c>
      <c r="F3" s="103" t="s">
        <v>492</v>
      </c>
      <c r="G3" s="103" t="s">
        <v>493</v>
      </c>
      <c r="H3" s="103" t="s">
        <v>494</v>
      </c>
      <c r="I3" s="103" t="s">
        <v>711</v>
      </c>
      <c r="J3" s="103" t="s">
        <v>737</v>
      </c>
      <c r="K3" s="103" t="s">
        <v>736</v>
      </c>
      <c r="L3" s="103" t="s">
        <v>495</v>
      </c>
      <c r="M3" s="103" t="s">
        <v>496</v>
      </c>
      <c r="N3" s="128" t="s">
        <v>556</v>
      </c>
      <c r="O3" s="104" t="s">
        <v>51</v>
      </c>
      <c r="P3" s="104" t="s">
        <v>52</v>
      </c>
      <c r="Q3" s="104" t="str">
        <f>+L23</f>
        <v>Descripcion</v>
      </c>
      <c r="R3" s="104" t="s">
        <v>497</v>
      </c>
      <c r="S3" s="104" t="s">
        <v>498</v>
      </c>
      <c r="T3" s="104" t="str">
        <f>+'[3]Solic x com'!$AN$2</f>
        <v>Medido a través de</v>
      </c>
      <c r="U3" s="104" t="s">
        <v>499</v>
      </c>
      <c r="W3" s="525" t="s">
        <v>749</v>
      </c>
      <c r="X3" s="526"/>
      <c r="Y3" s="525" t="s">
        <v>752</v>
      </c>
      <c r="Z3" s="526"/>
      <c r="AA3" s="525" t="s">
        <v>750</v>
      </c>
      <c r="AB3" s="526"/>
      <c r="AC3" s="525" t="s">
        <v>751</v>
      </c>
      <c r="AD3" s="526"/>
    </row>
    <row r="4" spans="1:30" ht="42.75" customHeight="1" x14ac:dyDescent="0.2">
      <c r="A4" s="105">
        <v>1</v>
      </c>
      <c r="B4" s="279" t="s">
        <v>768</v>
      </c>
      <c r="C4" s="268">
        <v>200</v>
      </c>
      <c r="D4" s="106"/>
      <c r="E4" s="268" t="str">
        <f>+G35</f>
        <v>PROT</v>
      </c>
      <c r="F4" s="106" t="str">
        <f>+N4</f>
        <v>1.1.1_Elaborar prótesis dentales removibles mucosoportadas, para personas de 18 en adelante_C16</v>
      </c>
      <c r="G4" s="300" t="s">
        <v>605</v>
      </c>
      <c r="H4" s="107">
        <v>200</v>
      </c>
      <c r="I4" s="107">
        <f>H4</f>
        <v>200</v>
      </c>
      <c r="J4" s="108">
        <f>+K4/1.06</f>
        <v>1018867.9245283018</v>
      </c>
      <c r="K4" s="108">
        <f>+D35</f>
        <v>1080000</v>
      </c>
      <c r="L4" s="108">
        <f>+H4*K4</f>
        <v>216000000</v>
      </c>
      <c r="M4" s="108"/>
      <c r="N4" s="142" t="s">
        <v>771</v>
      </c>
      <c r="O4" s="143" t="s">
        <v>536</v>
      </c>
      <c r="P4" s="144" t="s">
        <v>537</v>
      </c>
      <c r="Q4" s="143" t="s">
        <v>538</v>
      </c>
      <c r="R4" s="143" t="s">
        <v>539</v>
      </c>
      <c r="S4" s="144" t="s">
        <v>540</v>
      </c>
      <c r="T4" s="143" t="s">
        <v>516</v>
      </c>
      <c r="U4" s="144" t="s">
        <v>507</v>
      </c>
      <c r="W4" s="290"/>
      <c r="X4" s="287">
        <f>+K4*W4</f>
        <v>0</v>
      </c>
      <c r="Y4" s="290"/>
      <c r="Z4" s="287">
        <f>+K4*Y4</f>
        <v>0</v>
      </c>
      <c r="AA4" s="290"/>
      <c r="AB4" s="287">
        <f>+K4*AA4</f>
        <v>0</v>
      </c>
      <c r="AC4" s="290"/>
      <c r="AD4" s="287">
        <f>+K4*AC4</f>
        <v>0</v>
      </c>
    </row>
    <row r="5" spans="1:30" ht="47.25" customHeight="1" x14ac:dyDescent="0.2">
      <c r="A5" s="105">
        <v>2</v>
      </c>
      <c r="B5" s="279" t="s">
        <v>769</v>
      </c>
      <c r="C5" s="268">
        <v>2089</v>
      </c>
      <c r="D5" s="106"/>
      <c r="E5" s="268" t="str">
        <f>+G33</f>
        <v>S.VISUAL</v>
      </c>
      <c r="F5" s="106" t="str">
        <f t="shared" ref="F5:F6" si="0">+N5</f>
        <v>1.1.2_Realizar estrategia  salud visual a personas mayores de 13 años y el 25% mayores de 60 años _C16</v>
      </c>
      <c r="G5" s="300" t="s">
        <v>605</v>
      </c>
      <c r="H5" s="107">
        <v>2089</v>
      </c>
      <c r="I5" s="107">
        <f>H5</f>
        <v>2089</v>
      </c>
      <c r="J5" s="108">
        <f t="shared" ref="J5:J6" si="1">+K5/1.06</f>
        <v>290566.03773584904</v>
      </c>
      <c r="K5" s="108">
        <f>+D33</f>
        <v>308000</v>
      </c>
      <c r="L5" s="108">
        <f>+H5*K5</f>
        <v>643412000</v>
      </c>
      <c r="M5" s="305" t="s">
        <v>779</v>
      </c>
      <c r="N5" s="142" t="s">
        <v>772</v>
      </c>
      <c r="O5" s="143" t="s">
        <v>536</v>
      </c>
      <c r="P5" s="144" t="s">
        <v>537</v>
      </c>
      <c r="Q5" s="143" t="s">
        <v>538</v>
      </c>
      <c r="R5" s="143" t="s">
        <v>539</v>
      </c>
      <c r="S5" s="144" t="s">
        <v>540</v>
      </c>
      <c r="T5" s="143" t="s">
        <v>516</v>
      </c>
      <c r="U5" s="144" t="s">
        <v>507</v>
      </c>
      <c r="W5" s="290"/>
      <c r="X5" s="287">
        <f>+K5*W5</f>
        <v>0</v>
      </c>
      <c r="Y5" s="290"/>
      <c r="Z5" s="287">
        <f>+K5*Y5</f>
        <v>0</v>
      </c>
      <c r="AA5" s="290"/>
      <c r="AB5" s="287">
        <f t="shared" ref="AB5:AB6" si="2">+K5*AA5</f>
        <v>0</v>
      </c>
      <c r="AC5" s="290"/>
      <c r="AD5" s="287">
        <f t="shared" ref="AD5:AD6" si="3">+K5*AC5</f>
        <v>0</v>
      </c>
    </row>
    <row r="6" spans="1:30" ht="42.75" customHeight="1" x14ac:dyDescent="0.2">
      <c r="A6" s="105">
        <v>3</v>
      </c>
      <c r="B6" s="280" t="s">
        <v>770</v>
      </c>
      <c r="C6" s="110">
        <v>255</v>
      </c>
      <c r="D6" s="109"/>
      <c r="E6" s="110" t="str">
        <f>+G34</f>
        <v>ORT</v>
      </c>
      <c r="F6" s="106" t="str">
        <f t="shared" si="0"/>
        <v>1.1.3_Realizar estrategia salud Bucal en ortodoncia pediatrica para niños y niñas de 6 a 10 años_C16</v>
      </c>
      <c r="G6" s="301" t="s">
        <v>605</v>
      </c>
      <c r="H6" s="111">
        <v>255</v>
      </c>
      <c r="I6" s="107">
        <f>H6</f>
        <v>255</v>
      </c>
      <c r="J6" s="108">
        <f t="shared" si="1"/>
        <v>1257452.8301886793</v>
      </c>
      <c r="K6" s="112">
        <f>+D34</f>
        <v>1332900</v>
      </c>
      <c r="L6" s="108">
        <f>+H6*K6</f>
        <v>339889500</v>
      </c>
      <c r="M6" s="112"/>
      <c r="N6" s="142" t="s">
        <v>773</v>
      </c>
      <c r="O6" s="143" t="s">
        <v>536</v>
      </c>
      <c r="P6" s="144" t="s">
        <v>537</v>
      </c>
      <c r="Q6" s="143" t="s">
        <v>538</v>
      </c>
      <c r="R6" s="143" t="s">
        <v>539</v>
      </c>
      <c r="S6" s="144" t="s">
        <v>540</v>
      </c>
      <c r="T6" s="143" t="s">
        <v>516</v>
      </c>
      <c r="U6" s="144" t="s">
        <v>507</v>
      </c>
      <c r="W6" s="290"/>
      <c r="X6" s="287">
        <f t="shared" ref="X6" si="4">+K6*W6</f>
        <v>0</v>
      </c>
      <c r="Y6" s="290"/>
      <c r="Z6" s="287">
        <f t="shared" ref="Z6" si="5">+K6*Y6</f>
        <v>0</v>
      </c>
      <c r="AA6" s="290"/>
      <c r="AB6" s="287">
        <f t="shared" si="2"/>
        <v>0</v>
      </c>
      <c r="AC6" s="290"/>
      <c r="AD6" s="287">
        <f t="shared" si="3"/>
        <v>0</v>
      </c>
    </row>
    <row r="7" spans="1:30" ht="15.75" x14ac:dyDescent="0.2">
      <c r="A7" s="105">
        <v>12</v>
      </c>
      <c r="B7" s="109"/>
      <c r="C7" s="110"/>
      <c r="D7" s="109"/>
      <c r="E7" s="118"/>
      <c r="F7" s="106"/>
      <c r="G7" s="247"/>
      <c r="H7" s="111"/>
      <c r="I7" s="111">
        <f>+H7</f>
        <v>0</v>
      </c>
      <c r="J7" s="112"/>
      <c r="K7" s="112"/>
      <c r="L7" s="108">
        <f>+I7*K7</f>
        <v>0</v>
      </c>
      <c r="M7" s="112"/>
      <c r="W7" s="290"/>
      <c r="X7" s="288"/>
      <c r="Y7" s="290"/>
      <c r="Z7" s="288"/>
      <c r="AA7" s="290"/>
      <c r="AB7" s="288"/>
      <c r="AC7" s="290"/>
      <c r="AD7" s="288"/>
    </row>
    <row r="8" spans="1:30" ht="15.75" x14ac:dyDescent="0.2">
      <c r="A8" s="105">
        <v>4</v>
      </c>
      <c r="B8" s="113"/>
      <c r="C8" s="106"/>
      <c r="D8" s="106"/>
      <c r="E8" s="114"/>
      <c r="F8" s="106"/>
      <c r="G8" s="248"/>
      <c r="H8" s="107"/>
      <c r="I8" s="115">
        <f>+H8</f>
        <v>0</v>
      </c>
      <c r="J8" s="116"/>
      <c r="K8" s="108"/>
      <c r="L8" s="108">
        <f t="shared" ref="L8" si="6">+I8*K8</f>
        <v>0</v>
      </c>
      <c r="M8" s="108"/>
      <c r="W8" s="290"/>
      <c r="X8" s="288"/>
      <c r="Y8" s="290"/>
      <c r="Z8" s="288"/>
      <c r="AA8" s="290"/>
      <c r="AB8" s="288"/>
      <c r="AC8" s="290"/>
      <c r="AD8" s="288"/>
    </row>
    <row r="9" spans="1:30" ht="15.75" x14ac:dyDescent="0.2">
      <c r="A9" s="105">
        <v>5</v>
      </c>
      <c r="B9" s="117"/>
      <c r="C9" s="109"/>
      <c r="D9" s="109"/>
      <c r="E9" s="118"/>
      <c r="F9" s="106"/>
      <c r="G9" s="247"/>
      <c r="H9" s="111"/>
      <c r="I9" s="111">
        <f>+ROUND(H9/1.7,0)</f>
        <v>0</v>
      </c>
      <c r="J9" s="112"/>
      <c r="K9" s="112"/>
      <c r="L9" s="108">
        <f>+I9*K9</f>
        <v>0</v>
      </c>
      <c r="M9" s="112"/>
      <c r="W9" s="290"/>
      <c r="X9" s="288"/>
      <c r="Y9" s="290"/>
      <c r="Z9" s="288"/>
      <c r="AA9" s="290"/>
      <c r="AB9" s="288"/>
      <c r="AC9" s="290"/>
      <c r="AD9" s="288"/>
    </row>
    <row r="10" spans="1:30" ht="15.75" x14ac:dyDescent="0.2">
      <c r="A10" s="105"/>
      <c r="B10" s="117"/>
      <c r="C10" s="109"/>
      <c r="D10" s="109"/>
      <c r="E10" s="118"/>
      <c r="F10" s="106"/>
      <c r="G10" s="247"/>
      <c r="H10" s="111"/>
      <c r="I10" s="111">
        <f>ROUND(H10/1.7,0)</f>
        <v>0</v>
      </c>
      <c r="J10" s="112"/>
      <c r="K10" s="112"/>
      <c r="L10" s="108">
        <f>+I10*K10</f>
        <v>0</v>
      </c>
      <c r="M10" s="112"/>
      <c r="W10" s="291"/>
      <c r="X10" s="289"/>
      <c r="Y10" s="291"/>
      <c r="Z10" s="289"/>
      <c r="AA10" s="291"/>
      <c r="AB10" s="289"/>
      <c r="AC10" s="291"/>
      <c r="AD10" s="289"/>
    </row>
    <row r="11" spans="1:30" ht="15.75" x14ac:dyDescent="0.2">
      <c r="B11" s="120" t="s">
        <v>554</v>
      </c>
      <c r="C11" s="121"/>
      <c r="D11" s="121"/>
      <c r="E11" s="269"/>
      <c r="F11" s="121"/>
      <c r="G11" s="122"/>
      <c r="H11" s="123">
        <f>SUM(H4:H10)</f>
        <v>2544</v>
      </c>
      <c r="I11" s="123">
        <f>SUM(I4:I10)</f>
        <v>2544</v>
      </c>
      <c r="J11" s="124"/>
      <c r="K11" s="125"/>
      <c r="L11" s="126">
        <f>SUM(L4:L10)</f>
        <v>1199301500</v>
      </c>
      <c r="M11" s="127"/>
      <c r="X11" s="126">
        <f>SUM(X4:X10)</f>
        <v>0</v>
      </c>
      <c r="Z11" s="126">
        <f>SUM(Z4:Z10)</f>
        <v>0</v>
      </c>
      <c r="AB11" s="126">
        <f>SUM(AB4:AB10)</f>
        <v>0</v>
      </c>
      <c r="AD11" s="126">
        <f>SUM(AD4:AD10)</f>
        <v>0</v>
      </c>
    </row>
    <row r="13" spans="1:30" x14ac:dyDescent="0.2">
      <c r="C13" s="97">
        <f>+C10+C5+C4+150*4</f>
        <v>2889</v>
      </c>
    </row>
    <row r="14" spans="1:30" x14ac:dyDescent="0.2">
      <c r="V14" s="267"/>
    </row>
    <row r="15" spans="1:30" x14ac:dyDescent="0.2">
      <c r="V15" s="267"/>
    </row>
    <row r="17" spans="3:22" ht="15" x14ac:dyDescent="0.25">
      <c r="S17" s="273" t="str">
        <f>+Q23</f>
        <v>Población objeto</v>
      </c>
      <c r="T17" s="285" t="s">
        <v>745</v>
      </c>
      <c r="U17" s="97" t="s">
        <v>748</v>
      </c>
    </row>
    <row r="18" spans="3:22" x14ac:dyDescent="0.2">
      <c r="S18" s="281" t="str">
        <f>+CONCATENATE(U17," ",Q33," ",Q34," y ",Q35)</f>
        <v>De acuerdo a la estrategia priorizada  se atiende a Personas mayores de 13 años en adelante en Visual, Niños y niñas de 6 a 10 años en ortodoncia y Personas de 18 en adelante en prótesis dental.</v>
      </c>
      <c r="T18" s="267"/>
    </row>
    <row r="19" spans="3:22" x14ac:dyDescent="0.2">
      <c r="S19" s="281"/>
    </row>
    <row r="20" spans="3:22" ht="15" x14ac:dyDescent="0.25">
      <c r="S20" s="273" t="str">
        <f>+S23</f>
        <v>Actividades</v>
      </c>
      <c r="T20" s="285" t="s">
        <v>745</v>
      </c>
      <c r="U20" s="97" t="s">
        <v>744</v>
      </c>
    </row>
    <row r="21" spans="3:22" x14ac:dyDescent="0.2">
      <c r="T21" s="286" t="s">
        <v>746</v>
      </c>
      <c r="U21" s="97" t="s">
        <v>761</v>
      </c>
    </row>
    <row r="22" spans="3:22" x14ac:dyDescent="0.2">
      <c r="S22" s="97" t="str">
        <f>+CONCATENATE(U20," ",S33," ",S34," ",S35," ",U21)</f>
        <v>Con el presente proyecto se pretende ejecutar las estrategias:  Salud Visual en promoción y prevención  con entrega de gafas. Salud Oral Ortodoncia: prevenir malformaciones y guiar crecimiento dentario desde sus inicios en los niños, y Salud oral Prótesis dental: rehabilitación función masticatoria y mejorar la autoestima del beneficiario . Los costos de las estrategias contemplan costos directos, costos indirectos e interventoría integral.</v>
      </c>
    </row>
    <row r="23" spans="3:22" ht="26.25" customHeight="1" x14ac:dyDescent="0.2">
      <c r="D23" s="129" t="s">
        <v>736</v>
      </c>
      <c r="E23" s="128" t="s">
        <v>672</v>
      </c>
      <c r="F23" s="128" t="s">
        <v>493</v>
      </c>
      <c r="G23" s="128" t="s">
        <v>491</v>
      </c>
      <c r="H23" s="128" t="s">
        <v>555</v>
      </c>
      <c r="I23" s="128" t="s">
        <v>556</v>
      </c>
      <c r="J23" s="104" t="s">
        <v>557</v>
      </c>
      <c r="K23" s="104" t="s">
        <v>558</v>
      </c>
      <c r="L23" s="104" t="s">
        <v>559</v>
      </c>
      <c r="M23" s="104" t="s">
        <v>560</v>
      </c>
      <c r="N23" s="104" t="s">
        <v>561</v>
      </c>
      <c r="O23" s="104" t="s">
        <v>562</v>
      </c>
      <c r="P23" s="104" t="s">
        <v>499</v>
      </c>
      <c r="Q23" s="272" t="s">
        <v>717</v>
      </c>
      <c r="R23" s="272"/>
      <c r="S23" s="272" t="s">
        <v>735</v>
      </c>
      <c r="V23" s="267"/>
    </row>
    <row r="24" spans="3:22" ht="12.75" x14ac:dyDescent="0.2">
      <c r="C24" s="97">
        <v>1</v>
      </c>
      <c r="D24" s="225">
        <v>425000</v>
      </c>
      <c r="E24" s="270">
        <v>50</v>
      </c>
      <c r="F24" s="225" t="s">
        <v>605</v>
      </c>
      <c r="G24" s="130" t="s">
        <v>548</v>
      </c>
      <c r="H24" s="131" t="s">
        <v>548</v>
      </c>
      <c r="I24" s="131" t="s">
        <v>563</v>
      </c>
      <c r="J24" s="132" t="s">
        <v>549</v>
      </c>
      <c r="K24" s="133" t="s">
        <v>550</v>
      </c>
      <c r="L24" s="132" t="s">
        <v>551</v>
      </c>
      <c r="M24" s="132" t="s">
        <v>552</v>
      </c>
      <c r="N24" s="133" t="s">
        <v>553</v>
      </c>
      <c r="O24" s="132" t="s">
        <v>508</v>
      </c>
      <c r="P24" s="133" t="s">
        <v>507</v>
      </c>
      <c r="Q24" s="97" t="s">
        <v>738</v>
      </c>
      <c r="S24" s="292" t="s">
        <v>727</v>
      </c>
    </row>
    <row r="25" spans="3:22" ht="12.75" x14ac:dyDescent="0.2">
      <c r="C25" s="97">
        <v>2</v>
      </c>
      <c r="D25" s="227">
        <v>12000000</v>
      </c>
      <c r="E25" s="271">
        <v>4</v>
      </c>
      <c r="F25" s="227" t="s">
        <v>620</v>
      </c>
      <c r="G25" s="130" t="str">
        <f>+F68</f>
        <v>L.Señas</v>
      </c>
      <c r="H25" s="131" t="s">
        <v>675</v>
      </c>
      <c r="I25" s="131" t="s">
        <v>691</v>
      </c>
      <c r="J25" s="132" t="s">
        <v>549</v>
      </c>
      <c r="K25" s="133" t="s">
        <v>550</v>
      </c>
      <c r="L25" s="132" t="s">
        <v>551</v>
      </c>
      <c r="M25" s="132" t="s">
        <v>552</v>
      </c>
      <c r="N25" s="133" t="s">
        <v>553</v>
      </c>
      <c r="O25" s="132" t="s">
        <v>508</v>
      </c>
      <c r="P25" s="133" t="s">
        <v>507</v>
      </c>
      <c r="Q25" s="97" t="s">
        <v>738</v>
      </c>
      <c r="S25" s="293" t="s">
        <v>754</v>
      </c>
      <c r="V25" s="267"/>
    </row>
    <row r="26" spans="3:22" ht="12.75" x14ac:dyDescent="0.2">
      <c r="C26" s="97">
        <v>3</v>
      </c>
      <c r="D26" s="225">
        <v>3390000</v>
      </c>
      <c r="E26" s="270">
        <v>100</v>
      </c>
      <c r="F26" s="225" t="s">
        <v>607</v>
      </c>
      <c r="G26" s="159" t="s">
        <v>528</v>
      </c>
      <c r="H26" s="160" t="s">
        <v>564</v>
      </c>
      <c r="I26" s="160" t="s">
        <v>677</v>
      </c>
      <c r="J26" s="161" t="s">
        <v>529</v>
      </c>
      <c r="K26" s="162" t="s">
        <v>530</v>
      </c>
      <c r="L26" s="161" t="s">
        <v>531</v>
      </c>
      <c r="M26" s="161" t="s">
        <v>532</v>
      </c>
      <c r="N26" s="162" t="s">
        <v>533</v>
      </c>
      <c r="O26" s="161" t="s">
        <v>516</v>
      </c>
      <c r="P26" s="162" t="s">
        <v>507</v>
      </c>
      <c r="Q26" s="97" t="s">
        <v>740</v>
      </c>
      <c r="S26" s="292" t="s">
        <v>747</v>
      </c>
      <c r="V26" s="267"/>
    </row>
    <row r="27" spans="3:22" ht="12.75" x14ac:dyDescent="0.2">
      <c r="C27" s="97">
        <v>4</v>
      </c>
      <c r="D27" s="225">
        <v>60000000</v>
      </c>
      <c r="E27" s="270">
        <v>2</v>
      </c>
      <c r="F27" s="225" t="s">
        <v>673</v>
      </c>
      <c r="G27" s="159" t="str">
        <f>+F56</f>
        <v>Escuch</v>
      </c>
      <c r="H27" s="159" t="s">
        <v>611</v>
      </c>
      <c r="I27" s="160" t="s">
        <v>678</v>
      </c>
      <c r="J27" s="161" t="s">
        <v>529</v>
      </c>
      <c r="K27" s="162" t="s">
        <v>530</v>
      </c>
      <c r="L27" s="161" t="s">
        <v>531</v>
      </c>
      <c r="M27" s="161" t="s">
        <v>532</v>
      </c>
      <c r="N27" s="162" t="s">
        <v>533</v>
      </c>
      <c r="O27" s="161" t="s">
        <v>516</v>
      </c>
      <c r="P27" s="162" t="s">
        <v>507</v>
      </c>
      <c r="Q27" s="97" t="s">
        <v>720</v>
      </c>
      <c r="S27" s="293" t="s">
        <v>728</v>
      </c>
    </row>
    <row r="28" spans="3:22" ht="12.75" x14ac:dyDescent="0.2">
      <c r="C28" s="97">
        <v>5</v>
      </c>
      <c r="D28" s="225">
        <v>96000000</v>
      </c>
      <c r="E28" s="270">
        <v>1</v>
      </c>
      <c r="F28" s="225" t="s">
        <v>510</v>
      </c>
      <c r="G28" s="134" t="s">
        <v>509</v>
      </c>
      <c r="H28" s="135" t="s">
        <v>565</v>
      </c>
      <c r="I28" s="135" t="s">
        <v>679</v>
      </c>
      <c r="J28" s="136" t="s">
        <v>511</v>
      </c>
      <c r="K28" s="137" t="s">
        <v>512</v>
      </c>
      <c r="L28" s="136" t="s">
        <v>513</v>
      </c>
      <c r="M28" s="136" t="s">
        <v>514</v>
      </c>
      <c r="N28" s="137" t="s">
        <v>515</v>
      </c>
      <c r="O28" s="136" t="s">
        <v>516</v>
      </c>
      <c r="P28" s="137" t="s">
        <v>507</v>
      </c>
      <c r="Q28" s="97" t="s">
        <v>720</v>
      </c>
      <c r="S28" s="292" t="s">
        <v>760</v>
      </c>
    </row>
    <row r="29" spans="3:22" ht="12.75" x14ac:dyDescent="0.2">
      <c r="C29" s="97">
        <v>6</v>
      </c>
      <c r="D29" s="226">
        <v>130000000</v>
      </c>
      <c r="E29" s="270">
        <v>1</v>
      </c>
      <c r="F29" s="226" t="s">
        <v>605</v>
      </c>
      <c r="G29" s="213" t="s">
        <v>566</v>
      </c>
      <c r="H29" s="214" t="s">
        <v>567</v>
      </c>
      <c r="I29" s="214" t="s">
        <v>680</v>
      </c>
      <c r="J29" s="215" t="s">
        <v>518</v>
      </c>
      <c r="K29" s="216" t="s">
        <v>519</v>
      </c>
      <c r="L29" s="215" t="s">
        <v>520</v>
      </c>
      <c r="M29" s="215" t="s">
        <v>521</v>
      </c>
      <c r="N29" s="216" t="s">
        <v>522</v>
      </c>
      <c r="O29" s="215" t="s">
        <v>516</v>
      </c>
      <c r="P29" s="216" t="s">
        <v>507</v>
      </c>
      <c r="Q29" s="97" t="s">
        <v>722</v>
      </c>
      <c r="S29" s="292" t="s">
        <v>729</v>
      </c>
    </row>
    <row r="30" spans="3:22" ht="12.75" x14ac:dyDescent="0.2">
      <c r="C30" s="97">
        <v>7</v>
      </c>
      <c r="D30" s="225">
        <v>375000</v>
      </c>
      <c r="E30" s="270">
        <v>50</v>
      </c>
      <c r="F30" s="225" t="s">
        <v>605</v>
      </c>
      <c r="G30" s="214" t="s">
        <v>568</v>
      </c>
      <c r="H30" s="214" t="s">
        <v>517</v>
      </c>
      <c r="I30" s="214" t="s">
        <v>681</v>
      </c>
      <c r="J30" s="215" t="s">
        <v>518</v>
      </c>
      <c r="K30" s="216" t="s">
        <v>519</v>
      </c>
      <c r="L30" s="215" t="s">
        <v>520</v>
      </c>
      <c r="M30" s="215" t="s">
        <v>521</v>
      </c>
      <c r="N30" s="216" t="s">
        <v>522</v>
      </c>
      <c r="O30" s="215" t="s">
        <v>516</v>
      </c>
      <c r="P30" s="216" t="s">
        <v>507</v>
      </c>
      <c r="Q30" s="97" t="s">
        <v>723</v>
      </c>
      <c r="S30" s="293" t="s">
        <v>730</v>
      </c>
    </row>
    <row r="31" spans="3:22" ht="12.75" x14ac:dyDescent="0.2">
      <c r="C31" s="97">
        <v>8</v>
      </c>
      <c r="D31" s="228">
        <v>150000</v>
      </c>
      <c r="E31" s="271">
        <v>400</v>
      </c>
      <c r="F31" s="228" t="s">
        <v>605</v>
      </c>
      <c r="G31" s="213" t="s">
        <v>617</v>
      </c>
      <c r="H31" s="214" t="s">
        <v>674</v>
      </c>
      <c r="I31" s="214" t="s">
        <v>682</v>
      </c>
      <c r="J31" s="215" t="s">
        <v>518</v>
      </c>
      <c r="K31" s="216" t="s">
        <v>519</v>
      </c>
      <c r="L31" s="215" t="s">
        <v>520</v>
      </c>
      <c r="M31" s="215" t="s">
        <v>521</v>
      </c>
      <c r="N31" s="216" t="s">
        <v>522</v>
      </c>
      <c r="O31" s="215" t="s">
        <v>516</v>
      </c>
      <c r="P31" s="216" t="s">
        <v>507</v>
      </c>
      <c r="Q31" s="97" t="s">
        <v>724</v>
      </c>
      <c r="S31" s="293" t="s">
        <v>731</v>
      </c>
    </row>
    <row r="32" spans="3:22" ht="12.75" x14ac:dyDescent="0.2">
      <c r="C32" s="97">
        <v>9</v>
      </c>
      <c r="D32" s="225">
        <v>516188941</v>
      </c>
      <c r="E32" s="270">
        <v>500</v>
      </c>
      <c r="F32" s="229" t="s">
        <v>607</v>
      </c>
      <c r="G32" s="221" t="str">
        <f>+F52</f>
        <v>MMC-Salud</v>
      </c>
      <c r="H32" s="221" t="s">
        <v>606</v>
      </c>
      <c r="I32" s="222" t="s">
        <v>683</v>
      </c>
      <c r="J32" s="223" t="s">
        <v>523</v>
      </c>
      <c r="K32" s="224" t="s">
        <v>524</v>
      </c>
      <c r="L32" s="223" t="s">
        <v>525</v>
      </c>
      <c r="M32" s="223" t="s">
        <v>526</v>
      </c>
      <c r="N32" s="224" t="s">
        <v>527</v>
      </c>
      <c r="O32" s="223" t="s">
        <v>516</v>
      </c>
      <c r="P32" s="224" t="s">
        <v>507</v>
      </c>
      <c r="S32" s="292" t="s">
        <v>758</v>
      </c>
    </row>
    <row r="33" spans="3:19" ht="12.75" x14ac:dyDescent="0.2">
      <c r="C33" s="97">
        <v>10</v>
      </c>
      <c r="D33" s="225">
        <v>308000</v>
      </c>
      <c r="E33" s="270">
        <v>200</v>
      </c>
      <c r="F33" s="229" t="s">
        <v>605</v>
      </c>
      <c r="G33" s="141" t="s">
        <v>569</v>
      </c>
      <c r="H33" s="142" t="s">
        <v>570</v>
      </c>
      <c r="I33" s="142" t="s">
        <v>741</v>
      </c>
      <c r="J33" s="143" t="s">
        <v>536</v>
      </c>
      <c r="K33" s="144" t="s">
        <v>537</v>
      </c>
      <c r="L33" s="143" t="s">
        <v>538</v>
      </c>
      <c r="M33" s="143" t="s">
        <v>539</v>
      </c>
      <c r="N33" s="144" t="s">
        <v>540</v>
      </c>
      <c r="O33" s="143" t="s">
        <v>516</v>
      </c>
      <c r="P33" s="144" t="s">
        <v>507</v>
      </c>
      <c r="Q33" s="97" t="s">
        <v>762</v>
      </c>
      <c r="S33" s="292" t="s">
        <v>776</v>
      </c>
    </row>
    <row r="34" spans="3:19" ht="12.75" x14ac:dyDescent="0.2">
      <c r="C34" s="97">
        <v>11</v>
      </c>
      <c r="D34" s="225">
        <v>1332900</v>
      </c>
      <c r="E34" s="270">
        <v>100</v>
      </c>
      <c r="F34" s="226" t="s">
        <v>605</v>
      </c>
      <c r="G34" s="141" t="s">
        <v>541</v>
      </c>
      <c r="H34" s="142" t="s">
        <v>571</v>
      </c>
      <c r="I34" s="142" t="s">
        <v>684</v>
      </c>
      <c r="J34" s="143" t="s">
        <v>536</v>
      </c>
      <c r="K34" s="144" t="s">
        <v>537</v>
      </c>
      <c r="L34" s="143" t="s">
        <v>538</v>
      </c>
      <c r="M34" s="143" t="s">
        <v>539</v>
      </c>
      <c r="N34" s="144" t="s">
        <v>540</v>
      </c>
      <c r="O34" s="143" t="s">
        <v>516</v>
      </c>
      <c r="P34" s="144" t="s">
        <v>507</v>
      </c>
      <c r="Q34" s="97" t="s">
        <v>763</v>
      </c>
      <c r="S34" s="292" t="s">
        <v>778</v>
      </c>
    </row>
    <row r="35" spans="3:19" ht="12.75" x14ac:dyDescent="0.2">
      <c r="C35" s="97">
        <v>12</v>
      </c>
      <c r="D35" s="225">
        <v>1080000</v>
      </c>
      <c r="E35" s="270">
        <v>200</v>
      </c>
      <c r="F35" s="226" t="s">
        <v>605</v>
      </c>
      <c r="G35" s="141" t="s">
        <v>572</v>
      </c>
      <c r="H35" s="142" t="s">
        <v>573</v>
      </c>
      <c r="I35" s="142" t="s">
        <v>687</v>
      </c>
      <c r="J35" s="143" t="s">
        <v>536</v>
      </c>
      <c r="K35" s="144" t="s">
        <v>537</v>
      </c>
      <c r="L35" s="143" t="s">
        <v>538</v>
      </c>
      <c r="M35" s="143" t="s">
        <v>539</v>
      </c>
      <c r="N35" s="144" t="s">
        <v>540</v>
      </c>
      <c r="O35" s="143" t="s">
        <v>516</v>
      </c>
      <c r="P35" s="144" t="s">
        <v>507</v>
      </c>
      <c r="Q35" s="97" t="s">
        <v>764</v>
      </c>
      <c r="S35" s="292" t="s">
        <v>777</v>
      </c>
    </row>
    <row r="36" spans="3:19" ht="12.75" x14ac:dyDescent="0.2">
      <c r="C36" s="97">
        <v>13</v>
      </c>
      <c r="D36" s="225">
        <v>300000</v>
      </c>
      <c r="E36" s="270">
        <v>40</v>
      </c>
      <c r="F36" s="226" t="s">
        <v>605</v>
      </c>
      <c r="G36" s="141" t="s">
        <v>574</v>
      </c>
      <c r="H36" s="142" t="s">
        <v>575</v>
      </c>
      <c r="I36" s="142" t="s">
        <v>686</v>
      </c>
      <c r="J36" s="143" t="s">
        <v>536</v>
      </c>
      <c r="K36" s="144" t="s">
        <v>537</v>
      </c>
      <c r="L36" s="143" t="s">
        <v>538</v>
      </c>
      <c r="M36" s="143" t="s">
        <v>539</v>
      </c>
      <c r="N36" s="144" t="s">
        <v>540</v>
      </c>
      <c r="O36" s="143" t="s">
        <v>516</v>
      </c>
      <c r="P36" s="144" t="s">
        <v>507</v>
      </c>
      <c r="S36" s="293" t="s">
        <v>759</v>
      </c>
    </row>
    <row r="37" spans="3:19" ht="12.75" x14ac:dyDescent="0.2">
      <c r="C37" s="97">
        <v>14</v>
      </c>
      <c r="D37" s="225">
        <v>199260000</v>
      </c>
      <c r="E37" s="270">
        <v>1</v>
      </c>
      <c r="F37" s="226" t="s">
        <v>425</v>
      </c>
      <c r="G37" s="145" t="s">
        <v>576</v>
      </c>
      <c r="H37" s="146" t="s">
        <v>577</v>
      </c>
      <c r="I37" s="147" t="s">
        <v>685</v>
      </c>
      <c r="J37" s="148" t="s">
        <v>578</v>
      </c>
      <c r="K37" s="149" t="s">
        <v>579</v>
      </c>
      <c r="L37" s="148" t="s">
        <v>580</v>
      </c>
      <c r="M37" s="148" t="s">
        <v>581</v>
      </c>
      <c r="N37" s="149" t="s">
        <v>582</v>
      </c>
      <c r="O37" s="148" t="s">
        <v>516</v>
      </c>
      <c r="P37" s="149" t="s">
        <v>507</v>
      </c>
      <c r="S37" s="293" t="s">
        <v>732</v>
      </c>
    </row>
    <row r="38" spans="3:19" ht="12.75" x14ac:dyDescent="0.2">
      <c r="C38" s="97">
        <v>15</v>
      </c>
      <c r="D38" s="225">
        <v>2500000</v>
      </c>
      <c r="E38" s="270">
        <v>30</v>
      </c>
      <c r="F38" s="226" t="s">
        <v>605</v>
      </c>
      <c r="G38" s="150" t="s">
        <v>583</v>
      </c>
      <c r="H38" s="151" t="s">
        <v>584</v>
      </c>
      <c r="I38" s="151" t="s">
        <v>688</v>
      </c>
      <c r="J38" s="152" t="s">
        <v>585</v>
      </c>
      <c r="K38" s="153" t="s">
        <v>586</v>
      </c>
      <c r="L38" s="152"/>
      <c r="M38" s="152" t="s">
        <v>587</v>
      </c>
      <c r="N38" s="153" t="s">
        <v>588</v>
      </c>
      <c r="O38" s="152" t="s">
        <v>516</v>
      </c>
      <c r="P38" s="153" t="s">
        <v>507</v>
      </c>
      <c r="Q38" s="97" t="s">
        <v>725</v>
      </c>
      <c r="S38" s="292" t="s">
        <v>755</v>
      </c>
    </row>
    <row r="39" spans="3:19" ht="12.75" x14ac:dyDescent="0.2">
      <c r="C39" s="97">
        <v>16</v>
      </c>
      <c r="D39" s="225">
        <v>125000</v>
      </c>
      <c r="E39" s="270">
        <v>300</v>
      </c>
      <c r="F39" s="226" t="s">
        <v>605</v>
      </c>
      <c r="G39" s="119" t="s">
        <v>589</v>
      </c>
      <c r="H39" s="154" t="s">
        <v>590</v>
      </c>
      <c r="I39" s="154" t="s">
        <v>743</v>
      </c>
      <c r="J39" s="155" t="s">
        <v>542</v>
      </c>
      <c r="K39" s="156" t="s">
        <v>543</v>
      </c>
      <c r="L39" s="155" t="s">
        <v>544</v>
      </c>
      <c r="M39" s="155" t="s">
        <v>545</v>
      </c>
      <c r="N39" s="156" t="s">
        <v>546</v>
      </c>
      <c r="O39" s="155" t="s">
        <v>547</v>
      </c>
      <c r="P39" s="156" t="s">
        <v>507</v>
      </c>
      <c r="Q39" s="97" t="s">
        <v>739</v>
      </c>
      <c r="S39" s="292" t="s">
        <v>757</v>
      </c>
    </row>
    <row r="40" spans="3:19" ht="12.75" x14ac:dyDescent="0.2">
      <c r="C40" s="97">
        <v>17</v>
      </c>
      <c r="D40" s="225">
        <v>166000</v>
      </c>
      <c r="E40" s="270">
        <v>300</v>
      </c>
      <c r="F40" s="226" t="s">
        <v>605</v>
      </c>
      <c r="G40" s="119" t="s">
        <v>591</v>
      </c>
      <c r="H40" s="154" t="s">
        <v>592</v>
      </c>
      <c r="I40" s="154" t="s">
        <v>689</v>
      </c>
      <c r="J40" s="155" t="s">
        <v>542</v>
      </c>
      <c r="K40" s="156" t="s">
        <v>543</v>
      </c>
      <c r="L40" s="155" t="s">
        <v>544</v>
      </c>
      <c r="M40" s="155" t="s">
        <v>545</v>
      </c>
      <c r="N40" s="156" t="s">
        <v>546</v>
      </c>
      <c r="O40" s="155" t="s">
        <v>547</v>
      </c>
      <c r="P40" s="156" t="s">
        <v>507</v>
      </c>
      <c r="Q40" s="97" t="s">
        <v>742</v>
      </c>
      <c r="S40" s="292" t="s">
        <v>718</v>
      </c>
    </row>
    <row r="41" spans="3:19" ht="12.75" x14ac:dyDescent="0.2">
      <c r="C41" s="97">
        <v>18</v>
      </c>
      <c r="D41" s="225">
        <v>2650000</v>
      </c>
      <c r="E41" s="270">
        <v>50</v>
      </c>
      <c r="F41" s="226" t="s">
        <v>605</v>
      </c>
      <c r="G41" s="157" t="s">
        <v>593</v>
      </c>
      <c r="H41" s="138" t="s">
        <v>594</v>
      </c>
      <c r="I41" s="138" t="s">
        <v>690</v>
      </c>
      <c r="J41" s="139" t="s">
        <v>523</v>
      </c>
      <c r="K41" s="140" t="s">
        <v>524</v>
      </c>
      <c r="L41" s="139" t="s">
        <v>525</v>
      </c>
      <c r="M41" s="139" t="s">
        <v>526</v>
      </c>
      <c r="N41" s="140" t="s">
        <v>527</v>
      </c>
      <c r="O41" s="139" t="s">
        <v>516</v>
      </c>
      <c r="P41" s="140" t="s">
        <v>507</v>
      </c>
      <c r="Q41" s="97" t="s">
        <v>726</v>
      </c>
      <c r="S41" s="292" t="s">
        <v>719</v>
      </c>
    </row>
    <row r="42" spans="3:19" ht="12.75" x14ac:dyDescent="0.2">
      <c r="C42" s="97">
        <v>19</v>
      </c>
      <c r="D42" s="225">
        <v>315834</v>
      </c>
      <c r="E42" s="270">
        <v>400</v>
      </c>
      <c r="F42" s="226" t="s">
        <v>605</v>
      </c>
      <c r="G42" s="158" t="s">
        <v>534</v>
      </c>
      <c r="H42" s="138" t="s">
        <v>595</v>
      </c>
      <c r="I42" s="138" t="s">
        <v>693</v>
      </c>
      <c r="J42" s="139" t="s">
        <v>523</v>
      </c>
      <c r="K42" s="140" t="s">
        <v>524</v>
      </c>
      <c r="L42" s="139" t="s">
        <v>525</v>
      </c>
      <c r="M42" s="139" t="s">
        <v>526</v>
      </c>
      <c r="N42" s="140" t="s">
        <v>527</v>
      </c>
      <c r="O42" s="139" t="s">
        <v>516</v>
      </c>
      <c r="P42" s="140" t="s">
        <v>507</v>
      </c>
      <c r="Q42" s="97" t="s">
        <v>721</v>
      </c>
      <c r="S42" s="292" t="s">
        <v>756</v>
      </c>
    </row>
    <row r="43" spans="3:19" ht="12.75" x14ac:dyDescent="0.2">
      <c r="C43" s="97">
        <v>20</v>
      </c>
      <c r="D43" s="227">
        <v>47000000</v>
      </c>
      <c r="E43" s="271">
        <v>700</v>
      </c>
      <c r="F43" s="227" t="s">
        <v>605</v>
      </c>
      <c r="G43" s="158" t="str">
        <f>+F70</f>
        <v>R. Lab</v>
      </c>
      <c r="H43" s="138" t="s">
        <v>692</v>
      </c>
      <c r="I43" s="138" t="s">
        <v>694</v>
      </c>
      <c r="J43" s="139" t="s">
        <v>523</v>
      </c>
      <c r="K43" s="140" t="s">
        <v>524</v>
      </c>
      <c r="L43" s="139" t="s">
        <v>525</v>
      </c>
      <c r="M43" s="139" t="s">
        <v>526</v>
      </c>
      <c r="N43" s="140" t="s">
        <v>527</v>
      </c>
      <c r="O43" s="139" t="s">
        <v>516</v>
      </c>
      <c r="P43" s="140" t="s">
        <v>507</v>
      </c>
      <c r="S43" s="293" t="s">
        <v>733</v>
      </c>
    </row>
    <row r="44" spans="3:19" ht="12.75" x14ac:dyDescent="0.2">
      <c r="C44" s="97">
        <v>21</v>
      </c>
      <c r="D44" s="225">
        <v>230000000</v>
      </c>
      <c r="E44" s="270">
        <v>1</v>
      </c>
      <c r="F44" s="226" t="s">
        <v>425</v>
      </c>
      <c r="G44" s="217" t="s">
        <v>500</v>
      </c>
      <c r="H44" s="218" t="s">
        <v>596</v>
      </c>
      <c r="I44" s="218" t="s">
        <v>676</v>
      </c>
      <c r="J44" s="219" t="s">
        <v>501</v>
      </c>
      <c r="K44" s="220" t="s">
        <v>502</v>
      </c>
      <c r="L44" s="219" t="s">
        <v>503</v>
      </c>
      <c r="M44" s="219" t="s">
        <v>504</v>
      </c>
      <c r="N44" s="220" t="s">
        <v>505</v>
      </c>
      <c r="O44" s="219" t="s">
        <v>506</v>
      </c>
      <c r="P44" s="220" t="s">
        <v>507</v>
      </c>
      <c r="S44" s="292" t="s">
        <v>734</v>
      </c>
    </row>
    <row r="45" spans="3:19" x14ac:dyDescent="0.2">
      <c r="F45" s="97"/>
    </row>
    <row r="46" spans="3:19" x14ac:dyDescent="0.2">
      <c r="F46" s="97"/>
    </row>
    <row r="49" spans="5:14" ht="15" x14ac:dyDescent="0.25">
      <c r="E49" s="169"/>
      <c r="F49" s="168"/>
      <c r="G49" s="163" t="s">
        <v>597</v>
      </c>
      <c r="H49" s="164" t="s">
        <v>598</v>
      </c>
      <c r="I49" s="164" t="s">
        <v>599</v>
      </c>
      <c r="J49" s="164" t="s">
        <v>600</v>
      </c>
      <c r="K49" s="165" t="s">
        <v>601</v>
      </c>
      <c r="L49" s="164" t="s">
        <v>602</v>
      </c>
      <c r="M49" s="164"/>
      <c r="N49" s="166" t="s">
        <v>603</v>
      </c>
    </row>
    <row r="50" spans="5:14" ht="15" x14ac:dyDescent="0.25">
      <c r="E50" s="169">
        <v>1</v>
      </c>
      <c r="F50" s="212" t="s">
        <v>604</v>
      </c>
      <c r="G50" s="170">
        <v>2208776.62</v>
      </c>
      <c r="H50" s="170">
        <f>+G50*13%</f>
        <v>287140.96060000005</v>
      </c>
      <c r="I50" s="170">
        <f>+H50+G50</f>
        <v>2495917.5806</v>
      </c>
      <c r="J50" s="170">
        <f>+I50*1.06</f>
        <v>2645672.6354360003</v>
      </c>
      <c r="K50" s="171">
        <v>2650000</v>
      </c>
      <c r="L50" s="168">
        <v>50</v>
      </c>
      <c r="M50" s="168" t="s">
        <v>605</v>
      </c>
      <c r="N50" s="167">
        <f>+L50*K50</f>
        <v>132500000</v>
      </c>
    </row>
    <row r="51" spans="5:14" ht="15" x14ac:dyDescent="0.25">
      <c r="E51" s="169">
        <v>2</v>
      </c>
      <c r="F51" s="212" t="s">
        <v>534</v>
      </c>
      <c r="G51" s="170"/>
      <c r="H51" s="170"/>
      <c r="I51" s="170"/>
      <c r="J51" s="170"/>
      <c r="K51" s="171">
        <f>+N51/L51</f>
        <v>366952.5</v>
      </c>
      <c r="L51" s="168">
        <f>I77*J77+I78*J78+I79*J79+I80*J80+I81*J81</f>
        <v>400</v>
      </c>
      <c r="M51" s="168" t="s">
        <v>605</v>
      </c>
      <c r="N51" s="167">
        <f>+K82</f>
        <v>146781000</v>
      </c>
    </row>
    <row r="52" spans="5:14" ht="15" x14ac:dyDescent="0.25">
      <c r="E52" s="169">
        <v>3</v>
      </c>
      <c r="F52" s="212" t="s">
        <v>606</v>
      </c>
      <c r="G52" s="168"/>
      <c r="H52" s="168"/>
      <c r="I52" s="168"/>
      <c r="J52" s="168"/>
      <c r="K52" s="171">
        <v>516188941</v>
      </c>
      <c r="L52" s="168">
        <v>500</v>
      </c>
      <c r="M52" s="168" t="s">
        <v>607</v>
      </c>
      <c r="N52" s="167">
        <f>+K52</f>
        <v>516188941</v>
      </c>
    </row>
    <row r="53" spans="5:14" ht="15" x14ac:dyDescent="0.25">
      <c r="E53" s="169">
        <v>4</v>
      </c>
      <c r="F53" s="212" t="s">
        <v>608</v>
      </c>
      <c r="G53" s="170">
        <v>80000000</v>
      </c>
      <c r="H53" s="170">
        <f>+G53*13%</f>
        <v>10400000</v>
      </c>
      <c r="I53" s="170">
        <f>+H53+G53</f>
        <v>90400000</v>
      </c>
      <c r="J53" s="170">
        <f>+I53*1.06</f>
        <v>95824000</v>
      </c>
      <c r="K53" s="171">
        <v>96000000</v>
      </c>
      <c r="L53" s="168">
        <v>1</v>
      </c>
      <c r="M53" s="168" t="s">
        <v>510</v>
      </c>
      <c r="N53" s="167">
        <f t="shared" ref="N53:N69" si="7">+L53*K53</f>
        <v>96000000</v>
      </c>
    </row>
    <row r="54" spans="5:14" ht="15" x14ac:dyDescent="0.25">
      <c r="E54" s="169">
        <v>5</v>
      </c>
      <c r="F54" s="212" t="s">
        <v>528</v>
      </c>
      <c r="G54" s="170">
        <v>2830000</v>
      </c>
      <c r="H54" s="170">
        <f>+G54*13%</f>
        <v>367900</v>
      </c>
      <c r="I54" s="170">
        <f>+H54+G54</f>
        <v>3197900</v>
      </c>
      <c r="J54" s="170">
        <f>+I54*1.06</f>
        <v>3389774</v>
      </c>
      <c r="K54" s="171">
        <v>3390000</v>
      </c>
      <c r="L54" s="168">
        <v>100</v>
      </c>
      <c r="M54" s="168" t="s">
        <v>609</v>
      </c>
      <c r="N54" s="167">
        <f t="shared" si="7"/>
        <v>339000000</v>
      </c>
    </row>
    <row r="55" spans="5:14" ht="15" x14ac:dyDescent="0.25">
      <c r="E55" s="169">
        <v>6</v>
      </c>
      <c r="F55" s="212" t="s">
        <v>610</v>
      </c>
      <c r="G55" s="168"/>
      <c r="H55" s="168"/>
      <c r="I55" s="168"/>
      <c r="J55" s="168"/>
      <c r="K55" s="171">
        <v>425000</v>
      </c>
      <c r="L55" s="168">
        <v>50</v>
      </c>
      <c r="M55" s="168" t="s">
        <v>605</v>
      </c>
      <c r="N55" s="167">
        <f t="shared" si="7"/>
        <v>21250000</v>
      </c>
    </row>
    <row r="56" spans="5:14" ht="15" x14ac:dyDescent="0.25">
      <c r="E56" s="169">
        <v>7</v>
      </c>
      <c r="F56" s="212" t="s">
        <v>673</v>
      </c>
      <c r="G56" s="170">
        <f>+J99</f>
        <v>8344305</v>
      </c>
      <c r="H56" s="170">
        <f>+G56*13%</f>
        <v>1084759.6500000001</v>
      </c>
      <c r="I56" s="170">
        <f t="shared" ref="I56:I61" si="8">+H56+G56</f>
        <v>9429064.6500000004</v>
      </c>
      <c r="J56" s="170">
        <f t="shared" ref="J56:J62" si="9">+I56*1.06</f>
        <v>9994808.529000001</v>
      </c>
      <c r="K56" s="171">
        <f>10000000*6</f>
        <v>60000000</v>
      </c>
      <c r="L56" s="168">
        <v>2</v>
      </c>
      <c r="M56" s="168" t="str">
        <f>+F56</f>
        <v>Escuch</v>
      </c>
      <c r="N56" s="167">
        <f t="shared" si="7"/>
        <v>120000000</v>
      </c>
    </row>
    <row r="57" spans="5:14" ht="15" x14ac:dyDescent="0.25">
      <c r="E57" s="169">
        <v>8</v>
      </c>
      <c r="F57" s="212" t="s">
        <v>535</v>
      </c>
      <c r="G57" s="170">
        <v>252700</v>
      </c>
      <c r="H57" s="170">
        <f>+G57*15%</f>
        <v>37905</v>
      </c>
      <c r="I57" s="170">
        <f t="shared" si="8"/>
        <v>290605</v>
      </c>
      <c r="J57" s="170">
        <f t="shared" si="9"/>
        <v>308041.3</v>
      </c>
      <c r="K57" s="171">
        <v>308000</v>
      </c>
      <c r="L57" s="168">
        <v>200</v>
      </c>
      <c r="M57" s="168" t="s">
        <v>605</v>
      </c>
      <c r="N57" s="167">
        <f t="shared" si="7"/>
        <v>61600000</v>
      </c>
    </row>
    <row r="58" spans="5:14" ht="15" x14ac:dyDescent="0.25">
      <c r="E58" s="169">
        <v>9</v>
      </c>
      <c r="F58" s="212" t="s">
        <v>612</v>
      </c>
      <c r="G58" s="170">
        <f>563317*1.6</f>
        <v>901307.20000000007</v>
      </c>
      <c r="H58" s="170">
        <f>+G58*13%</f>
        <v>117169.93600000002</v>
      </c>
      <c r="I58" s="170">
        <f t="shared" si="8"/>
        <v>1018477.1360000001</v>
      </c>
      <c r="J58" s="170">
        <f t="shared" si="9"/>
        <v>1079585.76416</v>
      </c>
      <c r="K58" s="171">
        <v>1080000</v>
      </c>
      <c r="L58" s="168">
        <v>200</v>
      </c>
      <c r="M58" s="168" t="s">
        <v>605</v>
      </c>
      <c r="N58" s="167">
        <f t="shared" si="7"/>
        <v>216000000</v>
      </c>
    </row>
    <row r="59" spans="5:14" ht="15" x14ac:dyDescent="0.25">
      <c r="E59" s="169">
        <v>10</v>
      </c>
      <c r="F59" s="212" t="s">
        <v>541</v>
      </c>
      <c r="G59" s="170">
        <f>695473*1.6</f>
        <v>1112756.8</v>
      </c>
      <c r="H59" s="170">
        <f>+G59*13%</f>
        <v>144658.38400000002</v>
      </c>
      <c r="I59" s="170">
        <f t="shared" si="8"/>
        <v>1257415.1840000001</v>
      </c>
      <c r="J59" s="170">
        <f t="shared" si="9"/>
        <v>1332860.0950400003</v>
      </c>
      <c r="K59" s="171">
        <v>1332900</v>
      </c>
      <c r="L59" s="168">
        <v>100</v>
      </c>
      <c r="M59" s="168" t="s">
        <v>605</v>
      </c>
      <c r="N59" s="167">
        <f t="shared" si="7"/>
        <v>133290000</v>
      </c>
    </row>
    <row r="60" spans="5:14" ht="15" x14ac:dyDescent="0.25">
      <c r="E60" s="169">
        <v>11</v>
      </c>
      <c r="F60" s="212" t="s">
        <v>613</v>
      </c>
      <c r="G60" s="170">
        <v>250443</v>
      </c>
      <c r="H60" s="170">
        <f>+G60*13%</f>
        <v>32557.59</v>
      </c>
      <c r="I60" s="170">
        <f t="shared" si="8"/>
        <v>283000.59000000003</v>
      </c>
      <c r="J60" s="170">
        <f t="shared" si="9"/>
        <v>299980.62540000002</v>
      </c>
      <c r="K60" s="171">
        <v>300000</v>
      </c>
      <c r="L60" s="168">
        <v>40</v>
      </c>
      <c r="M60" s="168" t="s">
        <v>605</v>
      </c>
      <c r="N60" s="167">
        <f t="shared" si="7"/>
        <v>12000000</v>
      </c>
    </row>
    <row r="61" spans="5:14" ht="15" x14ac:dyDescent="0.25">
      <c r="E61" s="169">
        <v>12</v>
      </c>
      <c r="F61" s="212" t="s">
        <v>614</v>
      </c>
      <c r="G61" s="170">
        <f>+(75000*1.25)*1.06</f>
        <v>99375</v>
      </c>
      <c r="H61" s="170">
        <f>+G61*13%</f>
        <v>12918.75</v>
      </c>
      <c r="I61" s="170">
        <f t="shared" si="8"/>
        <v>112293.75</v>
      </c>
      <c r="J61" s="170">
        <f t="shared" si="9"/>
        <v>119031.375</v>
      </c>
      <c r="K61" s="171">
        <v>125000</v>
      </c>
      <c r="L61" s="168">
        <v>300</v>
      </c>
      <c r="M61" s="168" t="s">
        <v>605</v>
      </c>
      <c r="N61" s="167">
        <f t="shared" si="7"/>
        <v>37500000</v>
      </c>
    </row>
    <row r="62" spans="5:14" ht="15" x14ac:dyDescent="0.25">
      <c r="E62" s="169"/>
      <c r="F62" s="212" t="s">
        <v>615</v>
      </c>
      <c r="G62" s="170">
        <f>+(104000*1.25)*1.06</f>
        <v>137800</v>
      </c>
      <c r="H62" s="170">
        <f>+G62*13%</f>
        <v>17914</v>
      </c>
      <c r="I62" s="170">
        <f>+H62+G62</f>
        <v>155714</v>
      </c>
      <c r="J62" s="170">
        <f t="shared" si="9"/>
        <v>165056.84</v>
      </c>
      <c r="K62" s="171">
        <v>166000</v>
      </c>
      <c r="L62" s="168">
        <v>300</v>
      </c>
      <c r="M62" s="168" t="s">
        <v>605</v>
      </c>
      <c r="N62" s="167">
        <f t="shared" si="7"/>
        <v>49800000</v>
      </c>
    </row>
    <row r="63" spans="5:14" ht="15" x14ac:dyDescent="0.25">
      <c r="E63" s="169">
        <v>13</v>
      </c>
      <c r="F63" s="212" t="s">
        <v>583</v>
      </c>
      <c r="G63" s="168"/>
      <c r="H63" s="168"/>
      <c r="I63" s="168"/>
      <c r="J63" s="168"/>
      <c r="K63" s="171">
        <v>2500000</v>
      </c>
      <c r="L63" s="168">
        <v>30</v>
      </c>
      <c r="M63" s="168" t="s">
        <v>605</v>
      </c>
      <c r="N63" s="167">
        <f t="shared" si="7"/>
        <v>75000000</v>
      </c>
    </row>
    <row r="64" spans="5:14" ht="15" x14ac:dyDescent="0.25">
      <c r="E64" s="169">
        <v>14</v>
      </c>
      <c r="F64" s="212" t="s">
        <v>616</v>
      </c>
      <c r="G64" s="170">
        <v>313000</v>
      </c>
      <c r="H64" s="170">
        <f>+G64*13%</f>
        <v>40690</v>
      </c>
      <c r="I64" s="170">
        <f>+H64+G64</f>
        <v>353690</v>
      </c>
      <c r="J64" s="170">
        <f>+I64*1.06</f>
        <v>374911.4</v>
      </c>
      <c r="K64" s="171">
        <v>375000</v>
      </c>
      <c r="L64" s="168">
        <v>50</v>
      </c>
      <c r="M64" s="168" t="s">
        <v>605</v>
      </c>
      <c r="N64" s="167">
        <f t="shared" si="7"/>
        <v>18750000</v>
      </c>
    </row>
    <row r="65" spans="5:15" ht="15" x14ac:dyDescent="0.25">
      <c r="E65" s="169">
        <v>15</v>
      </c>
      <c r="F65" s="212" t="s">
        <v>566</v>
      </c>
      <c r="G65" s="168"/>
      <c r="H65" s="168"/>
      <c r="I65" s="168"/>
      <c r="J65" s="168"/>
      <c r="K65" s="171">
        <v>130000000</v>
      </c>
      <c r="L65" s="168">
        <v>1</v>
      </c>
      <c r="M65" s="168" t="s">
        <v>605</v>
      </c>
      <c r="N65" s="167">
        <f t="shared" si="7"/>
        <v>130000000</v>
      </c>
    </row>
    <row r="66" spans="5:15" ht="15" x14ac:dyDescent="0.25">
      <c r="E66" s="169">
        <v>16</v>
      </c>
      <c r="F66" s="212" t="s">
        <v>617</v>
      </c>
      <c r="G66" s="168"/>
      <c r="H66" s="168"/>
      <c r="I66" s="168"/>
      <c r="J66" s="168"/>
      <c r="K66" s="171">
        <v>150000</v>
      </c>
      <c r="L66" s="168">
        <v>400</v>
      </c>
      <c r="M66" s="168" t="s">
        <v>605</v>
      </c>
      <c r="N66" s="167">
        <f t="shared" si="7"/>
        <v>60000000</v>
      </c>
    </row>
    <row r="67" spans="5:15" ht="15" x14ac:dyDescent="0.25">
      <c r="E67" s="169">
        <v>17</v>
      </c>
      <c r="F67" s="212" t="s">
        <v>618</v>
      </c>
      <c r="G67" s="170">
        <v>190000000</v>
      </c>
      <c r="H67" s="170">
        <f>+G67*13%</f>
        <v>24700000</v>
      </c>
      <c r="I67" s="170">
        <f>+H67+G67</f>
        <v>214700000</v>
      </c>
      <c r="J67" s="170">
        <f>+I67*1.06</f>
        <v>227582000</v>
      </c>
      <c r="K67" s="171">
        <v>230000000</v>
      </c>
      <c r="L67" s="168">
        <v>1</v>
      </c>
      <c r="M67" s="168" t="s">
        <v>425</v>
      </c>
      <c r="N67" s="167">
        <f t="shared" si="7"/>
        <v>230000000</v>
      </c>
    </row>
    <row r="68" spans="5:15" ht="15" x14ac:dyDescent="0.25">
      <c r="E68" s="169">
        <v>18</v>
      </c>
      <c r="F68" s="212" t="s">
        <v>619</v>
      </c>
      <c r="G68" s="168"/>
      <c r="H68" s="168"/>
      <c r="I68" s="168"/>
      <c r="J68" s="168"/>
      <c r="K68" s="171">
        <v>12000000</v>
      </c>
      <c r="L68" s="168">
        <v>4</v>
      </c>
      <c r="M68" s="168" t="s">
        <v>620</v>
      </c>
      <c r="N68" s="167">
        <f t="shared" si="7"/>
        <v>48000000</v>
      </c>
    </row>
    <row r="69" spans="5:15" ht="15" x14ac:dyDescent="0.25">
      <c r="E69" s="169">
        <v>19</v>
      </c>
      <c r="F69" s="212" t="s">
        <v>621</v>
      </c>
      <c r="G69" s="168"/>
      <c r="H69" s="168"/>
      <c r="I69" s="168"/>
      <c r="J69" s="168"/>
      <c r="K69" s="171">
        <v>199260000</v>
      </c>
      <c r="L69" s="168">
        <v>1</v>
      </c>
      <c r="M69" s="168" t="s">
        <v>425</v>
      </c>
      <c r="N69" s="167">
        <f t="shared" si="7"/>
        <v>199260000</v>
      </c>
    </row>
    <row r="70" spans="5:15" ht="15" x14ac:dyDescent="0.25">
      <c r="E70" s="169">
        <v>20</v>
      </c>
      <c r="F70" s="168" t="s">
        <v>622</v>
      </c>
      <c r="G70" s="168"/>
      <c r="H70" s="168"/>
      <c r="I70" s="168"/>
      <c r="J70" s="168"/>
      <c r="K70" s="171">
        <v>47000000</v>
      </c>
      <c r="L70" s="168">
        <v>700</v>
      </c>
      <c r="M70" s="168" t="str">
        <f>+M65</f>
        <v>Persona</v>
      </c>
      <c r="N70" s="167">
        <f>+K70</f>
        <v>47000000</v>
      </c>
    </row>
    <row r="71" spans="5:15" ht="15" x14ac:dyDescent="0.25">
      <c r="F71" s="168"/>
      <c r="G71" s="168"/>
      <c r="H71" s="168"/>
      <c r="I71" s="168"/>
      <c r="J71" s="168"/>
      <c r="K71" s="168"/>
      <c r="L71" s="168"/>
      <c r="M71" s="168"/>
      <c r="N71" s="168"/>
      <c r="O71" s="168"/>
    </row>
    <row r="72" spans="5:15" ht="15" x14ac:dyDescent="0.25">
      <c r="F72" s="168"/>
      <c r="G72" s="168"/>
      <c r="H72" s="168"/>
      <c r="I72" s="168"/>
      <c r="J72" s="168"/>
      <c r="K72" s="168"/>
      <c r="L72" s="168"/>
      <c r="M72" s="168"/>
      <c r="N72" s="168"/>
      <c r="O72" s="168"/>
    </row>
    <row r="73" spans="5:15" ht="15" x14ac:dyDescent="0.25">
      <c r="F73" s="168"/>
      <c r="G73" s="168"/>
      <c r="H73" s="168"/>
      <c r="I73" s="168"/>
      <c r="J73" s="168"/>
      <c r="K73" s="168"/>
      <c r="L73" s="168"/>
      <c r="M73" s="168"/>
      <c r="N73" s="168"/>
      <c r="O73" s="168"/>
    </row>
    <row r="74" spans="5:15" ht="15.75" thickBot="1" x14ac:dyDescent="0.3">
      <c r="F74" s="168"/>
      <c r="G74" s="168"/>
      <c r="H74" s="168"/>
      <c r="I74" s="168"/>
      <c r="J74" s="168"/>
      <c r="K74" s="168"/>
      <c r="L74" s="168"/>
      <c r="M74" s="168"/>
      <c r="N74" s="168"/>
      <c r="O74" s="168"/>
    </row>
    <row r="75" spans="5:15" ht="15" x14ac:dyDescent="0.25">
      <c r="F75" s="168"/>
      <c r="G75" s="508" t="s">
        <v>534</v>
      </c>
      <c r="H75" s="509"/>
      <c r="I75" s="509"/>
      <c r="J75" s="509"/>
      <c r="K75" s="510"/>
      <c r="L75" s="502" t="s">
        <v>710</v>
      </c>
      <c r="M75" s="503"/>
      <c r="N75" s="504"/>
      <c r="O75" s="168"/>
    </row>
    <row r="76" spans="5:15" ht="25.5" x14ac:dyDescent="0.25">
      <c r="F76" s="168"/>
      <c r="G76" s="241" t="s">
        <v>662</v>
      </c>
      <c r="H76" s="184" t="s">
        <v>663</v>
      </c>
      <c r="I76" s="198" t="s">
        <v>664</v>
      </c>
      <c r="J76" s="198" t="s">
        <v>494</v>
      </c>
      <c r="K76" s="234" t="s">
        <v>665</v>
      </c>
      <c r="L76" s="233" t="s">
        <v>709</v>
      </c>
      <c r="M76" s="198" t="s">
        <v>708</v>
      </c>
      <c r="N76" s="234"/>
      <c r="O76" s="168"/>
    </row>
    <row r="77" spans="5:15" ht="15" x14ac:dyDescent="0.25">
      <c r="F77" s="168"/>
      <c r="G77" s="242" t="s">
        <v>666</v>
      </c>
      <c r="H77" s="199">
        <v>26700000</v>
      </c>
      <c r="I77" s="200">
        <v>30</v>
      </c>
      <c r="J77" s="194">
        <v>1</v>
      </c>
      <c r="K77" s="243">
        <f>+J77*H77</f>
        <v>26700000</v>
      </c>
      <c r="L77" s="235">
        <v>2</v>
      </c>
      <c r="M77" s="236">
        <f>L77*H77</f>
        <v>53400000</v>
      </c>
      <c r="N77" s="237">
        <f t="shared" ref="N77:N78" si="10">+L77*I77</f>
        <v>60</v>
      </c>
      <c r="O77" s="168"/>
    </row>
    <row r="78" spans="5:15" ht="15" x14ac:dyDescent="0.25">
      <c r="F78" s="168"/>
      <c r="G78" s="242" t="s">
        <v>667</v>
      </c>
      <c r="H78" s="199">
        <v>16830000</v>
      </c>
      <c r="I78" s="200">
        <v>30</v>
      </c>
      <c r="J78" s="194">
        <v>1</v>
      </c>
      <c r="K78" s="243">
        <f t="shared" ref="K78:K80" si="11">+J78*H78</f>
        <v>16830000</v>
      </c>
      <c r="L78" s="235"/>
      <c r="M78" s="238"/>
      <c r="N78" s="237">
        <f t="shared" si="10"/>
        <v>0</v>
      </c>
      <c r="O78" s="168"/>
    </row>
    <row r="79" spans="5:15" ht="15" x14ac:dyDescent="0.25">
      <c r="F79" s="168"/>
      <c r="G79" s="242" t="s">
        <v>668</v>
      </c>
      <c r="H79" s="199">
        <v>19325000</v>
      </c>
      <c r="I79" s="200">
        <v>30</v>
      </c>
      <c r="J79" s="194">
        <v>1</v>
      </c>
      <c r="K79" s="243">
        <f t="shared" si="11"/>
        <v>19325000</v>
      </c>
      <c r="L79" s="235">
        <v>3</v>
      </c>
      <c r="M79" s="236">
        <f>L79*H79</f>
        <v>57975000</v>
      </c>
      <c r="N79" s="237">
        <f>+L79*I79</f>
        <v>90</v>
      </c>
      <c r="O79" s="168"/>
    </row>
    <row r="80" spans="5:15" ht="15" x14ac:dyDescent="0.25">
      <c r="F80" s="168"/>
      <c r="G80" s="242" t="s">
        <v>669</v>
      </c>
      <c r="H80" s="199">
        <v>12670000</v>
      </c>
      <c r="I80" s="200">
        <v>30</v>
      </c>
      <c r="J80" s="194">
        <v>5</v>
      </c>
      <c r="K80" s="243">
        <f t="shared" si="11"/>
        <v>63350000</v>
      </c>
      <c r="L80" s="235">
        <v>5</v>
      </c>
      <c r="M80" s="236">
        <f>+L80*H80</f>
        <v>63350000</v>
      </c>
      <c r="N80" s="237">
        <f>+L80*I80</f>
        <v>150</v>
      </c>
      <c r="O80" s="168"/>
    </row>
    <row r="81" spans="6:15" ht="15" x14ac:dyDescent="0.25">
      <c r="F81" s="168"/>
      <c r="G81" s="242" t="s">
        <v>670</v>
      </c>
      <c r="H81" s="199">
        <v>128600</v>
      </c>
      <c r="I81" s="200">
        <v>160</v>
      </c>
      <c r="J81" s="194">
        <v>1</v>
      </c>
      <c r="K81" s="243">
        <f>+I81*H81</f>
        <v>20576000</v>
      </c>
      <c r="L81" s="235">
        <v>150</v>
      </c>
      <c r="M81" s="236">
        <f>+L81*H81</f>
        <v>19290000</v>
      </c>
      <c r="N81" s="237">
        <f>+L81</f>
        <v>150</v>
      </c>
      <c r="O81" s="168"/>
    </row>
    <row r="82" spans="6:15" ht="15.75" thickBot="1" x14ac:dyDescent="0.3">
      <c r="F82" s="168"/>
      <c r="G82" s="511"/>
      <c r="H82" s="512"/>
      <c r="I82" s="512"/>
      <c r="J82" s="513"/>
      <c r="K82" s="244">
        <f>SUM(K77:K81)</f>
        <v>146781000</v>
      </c>
      <c r="L82" s="239"/>
      <c r="M82" s="240">
        <f>SUM(M77:M81)</f>
        <v>194015000</v>
      </c>
      <c r="N82" s="245">
        <f>SUM(N77:N81)</f>
        <v>450</v>
      </c>
      <c r="O82" s="168"/>
    </row>
    <row r="83" spans="6:15" ht="15" x14ac:dyDescent="0.25">
      <c r="F83" s="168"/>
      <c r="G83" s="168"/>
      <c r="H83" s="168"/>
      <c r="I83" s="168"/>
      <c r="J83" s="168"/>
      <c r="K83" s="168"/>
      <c r="L83" s="168"/>
      <c r="M83" s="168"/>
      <c r="N83" s="168"/>
      <c r="O83" s="168"/>
    </row>
    <row r="84" spans="6:15" ht="15" x14ac:dyDescent="0.25">
      <c r="F84" s="168"/>
      <c r="G84" s="168"/>
      <c r="H84" s="168"/>
      <c r="I84" s="168"/>
      <c r="J84" s="168"/>
      <c r="K84" s="168"/>
      <c r="L84" s="168"/>
      <c r="M84" s="168"/>
      <c r="N84" s="168"/>
      <c r="O84" s="168"/>
    </row>
    <row r="85" spans="6:15" ht="15.75" thickBot="1" x14ac:dyDescent="0.3">
      <c r="F85" s="168"/>
      <c r="G85" s="168"/>
      <c r="H85" s="168"/>
      <c r="I85" s="168"/>
      <c r="J85" s="168"/>
      <c r="K85" s="168"/>
      <c r="L85" s="168"/>
      <c r="M85" s="168"/>
      <c r="N85" s="168"/>
      <c r="O85" s="168"/>
    </row>
    <row r="86" spans="6:15" ht="15.75" thickBot="1" x14ac:dyDescent="0.3">
      <c r="F86" s="168"/>
      <c r="G86" s="499" t="s">
        <v>611</v>
      </c>
      <c r="H86" s="500"/>
      <c r="I86" s="500"/>
      <c r="J86" s="501"/>
      <c r="K86" s="168"/>
      <c r="L86" s="168"/>
      <c r="M86" s="168"/>
      <c r="N86" s="168"/>
      <c r="O86" s="168"/>
    </row>
    <row r="87" spans="6:15" ht="15.75" thickBot="1" x14ac:dyDescent="0.3">
      <c r="F87" s="168"/>
      <c r="G87" s="172" t="s">
        <v>623</v>
      </c>
      <c r="H87" s="173" t="s">
        <v>624</v>
      </c>
      <c r="I87" s="173" t="s">
        <v>625</v>
      </c>
      <c r="J87" s="173" t="s">
        <v>626</v>
      </c>
      <c r="K87" s="168"/>
      <c r="L87" s="168"/>
      <c r="M87" s="168"/>
      <c r="N87" s="168"/>
      <c r="O87" s="168"/>
    </row>
    <row r="88" spans="6:15" ht="15.75" thickBot="1" x14ac:dyDescent="0.3">
      <c r="F88" s="168"/>
      <c r="G88" s="174" t="s">
        <v>627</v>
      </c>
      <c r="H88" s="175">
        <v>192</v>
      </c>
      <c r="I88" s="176">
        <v>24609</v>
      </c>
      <c r="J88" s="177">
        <v>4724928</v>
      </c>
      <c r="K88" s="168"/>
      <c r="L88" s="168"/>
      <c r="M88" s="168"/>
      <c r="N88" s="168"/>
      <c r="O88" s="168"/>
    </row>
    <row r="89" spans="6:15" ht="15.75" thickBot="1" x14ac:dyDescent="0.3">
      <c r="F89" s="168"/>
      <c r="G89" s="174" t="s">
        <v>627</v>
      </c>
      <c r="H89" s="175">
        <v>48</v>
      </c>
      <c r="I89" s="176">
        <v>24610</v>
      </c>
      <c r="J89" s="177">
        <v>1181280</v>
      </c>
      <c r="K89" s="168"/>
      <c r="L89" s="168"/>
      <c r="M89" s="168"/>
      <c r="N89" s="168"/>
      <c r="O89" s="168"/>
    </row>
    <row r="90" spans="6:15" ht="15.75" thickBot="1" x14ac:dyDescent="0.3">
      <c r="F90" s="168"/>
      <c r="G90" s="514"/>
      <c r="H90" s="515"/>
      <c r="I90" s="516"/>
      <c r="J90" s="178">
        <v>5906208</v>
      </c>
      <c r="K90" s="168"/>
      <c r="L90" s="168"/>
      <c r="M90" s="168"/>
      <c r="N90" s="168"/>
      <c r="O90" s="168"/>
    </row>
    <row r="91" spans="6:15" ht="15.75" thickBot="1" x14ac:dyDescent="0.3">
      <c r="F91" s="168"/>
      <c r="G91" s="514" t="s">
        <v>628</v>
      </c>
      <c r="H91" s="515"/>
      <c r="I91" s="515"/>
      <c r="J91" s="516"/>
      <c r="K91" s="168"/>
      <c r="L91" s="168"/>
      <c r="M91" s="168"/>
      <c r="N91" s="168"/>
      <c r="O91" s="168"/>
    </row>
    <row r="92" spans="6:15" ht="15.75" thickBot="1" x14ac:dyDescent="0.3">
      <c r="F92" s="168"/>
      <c r="G92" s="172" t="s">
        <v>629</v>
      </c>
      <c r="H92" s="173" t="s">
        <v>494</v>
      </c>
      <c r="I92" s="173" t="s">
        <v>625</v>
      </c>
      <c r="J92" s="173" t="s">
        <v>626</v>
      </c>
      <c r="K92" s="168"/>
      <c r="L92" s="168"/>
      <c r="M92" s="168"/>
      <c r="N92" s="168"/>
      <c r="O92" s="168"/>
    </row>
    <row r="93" spans="6:15" ht="15.75" thickBot="1" x14ac:dyDescent="0.3">
      <c r="F93" s="168"/>
      <c r="G93" s="179" t="s">
        <v>630</v>
      </c>
      <c r="H93" s="180">
        <v>1</v>
      </c>
      <c r="I93" s="181">
        <v>250000</v>
      </c>
      <c r="J93" s="177">
        <v>250000</v>
      </c>
      <c r="K93" s="168"/>
      <c r="L93" s="168"/>
      <c r="M93" s="168"/>
      <c r="N93" s="168"/>
      <c r="O93" s="168"/>
    </row>
    <row r="94" spans="6:15" ht="15.75" thickBot="1" x14ac:dyDescent="0.3">
      <c r="F94" s="168"/>
      <c r="G94" s="179" t="s">
        <v>631</v>
      </c>
      <c r="H94" s="180">
        <v>50</v>
      </c>
      <c r="I94" s="181">
        <v>12000</v>
      </c>
      <c r="J94" s="177">
        <v>600000</v>
      </c>
      <c r="K94" s="168"/>
      <c r="L94" s="168"/>
      <c r="M94" s="168"/>
      <c r="N94" s="168"/>
      <c r="O94" s="168"/>
    </row>
    <row r="95" spans="6:15" ht="15.75" thickBot="1" x14ac:dyDescent="0.3">
      <c r="F95" s="168"/>
      <c r="G95" s="179" t="s">
        <v>632</v>
      </c>
      <c r="H95" s="180">
        <v>1</v>
      </c>
      <c r="I95" s="181">
        <v>250000</v>
      </c>
      <c r="J95" s="177">
        <v>250000</v>
      </c>
      <c r="K95" s="168"/>
      <c r="L95" s="168"/>
      <c r="M95" s="168"/>
      <c r="N95" s="168"/>
      <c r="O95" s="168"/>
    </row>
    <row r="96" spans="6:15" ht="15.75" thickBot="1" x14ac:dyDescent="0.3">
      <c r="F96" s="168"/>
      <c r="G96" s="179" t="s">
        <v>633</v>
      </c>
      <c r="H96" s="180">
        <v>120</v>
      </c>
      <c r="I96" s="181">
        <v>6000</v>
      </c>
      <c r="J96" s="177">
        <v>720000</v>
      </c>
      <c r="K96" s="168"/>
      <c r="L96" s="168"/>
      <c r="M96" s="168"/>
      <c r="N96" s="168"/>
      <c r="O96" s="168"/>
    </row>
    <row r="97" spans="6:15" ht="15.75" thickBot="1" x14ac:dyDescent="0.3">
      <c r="F97" s="168"/>
      <c r="G97" s="517" t="s">
        <v>634</v>
      </c>
      <c r="H97" s="518"/>
      <c r="I97" s="519"/>
      <c r="J97" s="178">
        <v>1820000</v>
      </c>
      <c r="K97" s="168"/>
      <c r="L97" s="168"/>
      <c r="M97" s="168"/>
      <c r="N97" s="168"/>
      <c r="O97" s="168"/>
    </row>
    <row r="98" spans="6:15" ht="15.75" thickBot="1" x14ac:dyDescent="0.3">
      <c r="F98" s="168"/>
      <c r="G98" s="520" t="s">
        <v>635</v>
      </c>
      <c r="H98" s="521"/>
      <c r="I98" s="522"/>
      <c r="J98" s="182">
        <v>618097</v>
      </c>
      <c r="K98" s="168"/>
      <c r="L98" s="168"/>
      <c r="M98" s="168"/>
      <c r="N98" s="168"/>
      <c r="O98" s="168"/>
    </row>
    <row r="99" spans="6:15" ht="15.75" thickBot="1" x14ac:dyDescent="0.3">
      <c r="F99" s="168"/>
      <c r="G99" s="517" t="s">
        <v>636</v>
      </c>
      <c r="H99" s="518"/>
      <c r="I99" s="519"/>
      <c r="J99" s="178">
        <v>8344305</v>
      </c>
      <c r="K99" s="168"/>
      <c r="L99" s="168"/>
      <c r="M99" s="168"/>
      <c r="N99" s="168"/>
      <c r="O99" s="168"/>
    </row>
    <row r="100" spans="6:15" ht="15" x14ac:dyDescent="0.25">
      <c r="F100" s="168"/>
      <c r="G100" s="168"/>
      <c r="H100" s="168"/>
      <c r="I100" s="168"/>
      <c r="J100" s="168"/>
      <c r="K100" s="168"/>
      <c r="L100" s="168"/>
      <c r="M100" s="168"/>
      <c r="N100" s="168"/>
      <c r="O100" s="168"/>
    </row>
    <row r="101" spans="6:15" ht="15" x14ac:dyDescent="0.25">
      <c r="F101" s="168"/>
      <c r="G101" s="168"/>
      <c r="H101" s="168"/>
      <c r="I101" s="168"/>
      <c r="J101" s="168"/>
      <c r="K101" s="168"/>
      <c r="L101" s="168"/>
      <c r="M101" s="168"/>
      <c r="N101" s="168"/>
      <c r="O101" s="168"/>
    </row>
    <row r="102" spans="6:15" ht="15" x14ac:dyDescent="0.25">
      <c r="F102" s="168"/>
      <c r="G102" s="523" t="s">
        <v>637</v>
      </c>
      <c r="H102" s="523"/>
      <c r="I102" s="523"/>
      <c r="J102" s="523"/>
      <c r="K102" s="523"/>
      <c r="L102" s="168"/>
      <c r="M102" s="168"/>
      <c r="N102" s="168"/>
      <c r="O102" s="168"/>
    </row>
    <row r="103" spans="6:15" ht="15" x14ac:dyDescent="0.25">
      <c r="F103" s="168"/>
      <c r="G103" s="210" t="s">
        <v>638</v>
      </c>
      <c r="H103" s="211"/>
      <c r="I103" s="211"/>
      <c r="J103" s="211"/>
      <c r="K103" s="202" t="s">
        <v>671</v>
      </c>
      <c r="N103" s="168"/>
      <c r="O103" s="168"/>
    </row>
    <row r="104" spans="6:15" ht="15" x14ac:dyDescent="0.25">
      <c r="F104" s="168"/>
      <c r="G104" s="204" t="s">
        <v>642</v>
      </c>
      <c r="H104" s="205"/>
      <c r="I104" s="205"/>
      <c r="J104" s="206"/>
      <c r="K104" s="201">
        <v>107949600</v>
      </c>
      <c r="N104" s="168"/>
      <c r="O104" s="168"/>
    </row>
    <row r="105" spans="6:15" ht="15" x14ac:dyDescent="0.25">
      <c r="F105" s="168"/>
      <c r="G105" s="204" t="s">
        <v>643</v>
      </c>
      <c r="H105" s="205"/>
      <c r="I105" s="205"/>
      <c r="J105" s="206"/>
      <c r="K105" s="201">
        <v>143932800</v>
      </c>
      <c r="N105" s="168"/>
      <c r="O105" s="168"/>
    </row>
    <row r="106" spans="6:15" ht="15" x14ac:dyDescent="0.25">
      <c r="F106" s="168"/>
      <c r="G106" s="204" t="s">
        <v>644</v>
      </c>
      <c r="H106" s="205"/>
      <c r="I106" s="205"/>
      <c r="J106" s="201"/>
      <c r="K106" s="203">
        <v>35983200</v>
      </c>
      <c r="N106" s="168"/>
      <c r="O106" s="168"/>
    </row>
    <row r="107" spans="6:15" ht="15" x14ac:dyDescent="0.25">
      <c r="F107" s="168"/>
      <c r="G107" s="204" t="s">
        <v>645</v>
      </c>
      <c r="H107" s="205"/>
      <c r="I107" s="205"/>
      <c r="J107" s="206"/>
      <c r="K107" s="201">
        <v>17608800</v>
      </c>
      <c r="N107" s="168"/>
      <c r="O107" s="168"/>
    </row>
    <row r="108" spans="6:15" ht="15" x14ac:dyDescent="0.25">
      <c r="F108" s="168"/>
      <c r="G108" s="204" t="s">
        <v>646</v>
      </c>
      <c r="H108" s="205"/>
      <c r="I108" s="205"/>
      <c r="J108" s="206"/>
      <c r="K108" s="201">
        <v>17608800</v>
      </c>
      <c r="N108" s="168"/>
      <c r="O108" s="168"/>
    </row>
    <row r="109" spans="6:15" ht="15" x14ac:dyDescent="0.25">
      <c r="F109" s="168"/>
      <c r="G109" s="204" t="s">
        <v>647</v>
      </c>
      <c r="H109" s="205"/>
      <c r="I109" s="205"/>
      <c r="J109" s="206"/>
      <c r="K109" s="201">
        <v>24499200</v>
      </c>
      <c r="N109" s="168"/>
      <c r="O109" s="168"/>
    </row>
    <row r="110" spans="6:15" ht="15" x14ac:dyDescent="0.25">
      <c r="F110" s="168"/>
      <c r="G110" s="204" t="s">
        <v>648</v>
      </c>
      <c r="H110" s="205"/>
      <c r="I110" s="205"/>
      <c r="J110" s="206"/>
      <c r="K110" s="201">
        <v>34452000</v>
      </c>
      <c r="N110" s="168"/>
      <c r="O110" s="168"/>
    </row>
    <row r="111" spans="6:15" ht="15" x14ac:dyDescent="0.25">
      <c r="F111" s="168"/>
      <c r="G111" s="204" t="s">
        <v>649</v>
      </c>
      <c r="H111" s="205"/>
      <c r="I111" s="205"/>
      <c r="J111" s="206"/>
      <c r="K111" s="201">
        <v>23778954</v>
      </c>
      <c r="N111" s="168"/>
      <c r="O111" s="168"/>
    </row>
    <row r="112" spans="6:15" ht="15" x14ac:dyDescent="0.25">
      <c r="F112" s="168"/>
      <c r="G112" s="204" t="s">
        <v>650</v>
      </c>
      <c r="H112" s="205"/>
      <c r="I112" s="205"/>
      <c r="J112" s="206"/>
      <c r="K112" s="201">
        <v>12249600</v>
      </c>
      <c r="N112" s="168"/>
      <c r="O112" s="168"/>
    </row>
    <row r="113" spans="6:15" ht="15" x14ac:dyDescent="0.25">
      <c r="F113" s="168"/>
      <c r="G113" s="204" t="s">
        <v>651</v>
      </c>
      <c r="H113" s="205"/>
      <c r="I113" s="205"/>
      <c r="J113" s="206"/>
      <c r="K113" s="201">
        <v>45936000</v>
      </c>
      <c r="N113" s="168"/>
      <c r="O113" s="168"/>
    </row>
    <row r="114" spans="6:15" ht="15" x14ac:dyDescent="0.25">
      <c r="F114" s="168"/>
      <c r="G114" s="204" t="s">
        <v>652</v>
      </c>
      <c r="H114" s="205"/>
      <c r="I114" s="205"/>
      <c r="J114" s="206"/>
      <c r="K114" s="201">
        <v>15158880</v>
      </c>
      <c r="N114" s="168"/>
      <c r="O114" s="168"/>
    </row>
    <row r="115" spans="6:15" ht="15" x14ac:dyDescent="0.25">
      <c r="F115" s="168"/>
      <c r="G115" s="204" t="s">
        <v>653</v>
      </c>
      <c r="H115" s="205"/>
      <c r="I115" s="205"/>
      <c r="J115" s="206"/>
      <c r="K115" s="201">
        <v>1914000</v>
      </c>
      <c r="N115" s="168"/>
      <c r="O115" s="168"/>
    </row>
    <row r="116" spans="6:15" ht="15.75" x14ac:dyDescent="0.25">
      <c r="F116" s="168"/>
      <c r="G116" s="204" t="s">
        <v>655</v>
      </c>
      <c r="H116" s="205"/>
      <c r="I116" s="207"/>
      <c r="J116" s="206"/>
      <c r="K116" s="201">
        <v>35117107</v>
      </c>
      <c r="N116" s="168"/>
      <c r="O116" s="168"/>
    </row>
    <row r="117" spans="6:15" ht="15" x14ac:dyDescent="0.25">
      <c r="F117" s="168"/>
      <c r="G117" s="204" t="s">
        <v>656</v>
      </c>
      <c r="H117" s="208"/>
      <c r="I117" s="208"/>
      <c r="J117" s="208"/>
      <c r="K117" s="209">
        <v>516188941</v>
      </c>
      <c r="M117" s="168"/>
      <c r="N117" s="168"/>
      <c r="O117" s="168"/>
    </row>
    <row r="118" spans="6:15" ht="15" x14ac:dyDescent="0.25">
      <c r="F118" s="168"/>
      <c r="G118" s="168"/>
      <c r="H118" s="168"/>
      <c r="I118" s="168"/>
      <c r="J118" s="168"/>
      <c r="K118" s="168"/>
      <c r="L118" s="168"/>
      <c r="M118" s="168"/>
      <c r="N118" s="168"/>
      <c r="O118" s="168"/>
    </row>
    <row r="119" spans="6:15" ht="15" x14ac:dyDescent="0.25">
      <c r="F119" s="168"/>
      <c r="G119" s="168"/>
      <c r="H119" s="168"/>
      <c r="I119" s="168"/>
      <c r="J119" s="168"/>
      <c r="K119" s="168"/>
      <c r="L119" s="168"/>
      <c r="M119" s="168"/>
      <c r="N119" s="168"/>
      <c r="O119" s="168"/>
    </row>
    <row r="120" spans="6:15" ht="15" x14ac:dyDescent="0.25">
      <c r="F120" s="168"/>
      <c r="G120" s="524" t="s">
        <v>657</v>
      </c>
      <c r="H120" s="524"/>
      <c r="I120" s="524"/>
      <c r="J120" s="524"/>
      <c r="K120" s="524"/>
      <c r="L120" s="168"/>
      <c r="M120" s="168"/>
      <c r="N120" s="168"/>
      <c r="O120" s="168"/>
    </row>
    <row r="121" spans="6:15" ht="25.5" x14ac:dyDescent="0.25">
      <c r="F121" s="168"/>
      <c r="G121" s="183" t="s">
        <v>638</v>
      </c>
      <c r="H121" s="183" t="s">
        <v>639</v>
      </c>
      <c r="I121" s="183" t="s">
        <v>640</v>
      </c>
      <c r="J121" s="194"/>
      <c r="K121" s="184" t="s">
        <v>641</v>
      </c>
      <c r="L121" s="168"/>
      <c r="M121" s="168"/>
      <c r="N121" s="168"/>
      <c r="O121" s="168"/>
    </row>
    <row r="122" spans="6:15" ht="15" x14ac:dyDescent="0.25">
      <c r="F122" s="168"/>
      <c r="G122" s="185" t="s">
        <v>658</v>
      </c>
      <c r="H122" s="186"/>
      <c r="I122" s="186">
        <v>500</v>
      </c>
      <c r="J122" s="187">
        <f>65000*1.13</f>
        <v>73450</v>
      </c>
      <c r="K122" s="187">
        <f>+J122*I122</f>
        <v>36725000</v>
      </c>
      <c r="L122" s="168"/>
      <c r="M122" s="168"/>
      <c r="N122" s="168"/>
      <c r="O122" s="168"/>
    </row>
    <row r="123" spans="6:15" ht="15" x14ac:dyDescent="0.25">
      <c r="F123" s="168"/>
      <c r="G123" s="185" t="s">
        <v>659</v>
      </c>
      <c r="H123" s="186"/>
      <c r="I123" s="186">
        <v>2</v>
      </c>
      <c r="J123" s="187">
        <f>1700000*1.13</f>
        <v>1920999.9999999998</v>
      </c>
      <c r="K123" s="187">
        <f>+J123*I123</f>
        <v>3841999.9999999995</v>
      </c>
      <c r="L123" s="168"/>
      <c r="M123" s="168"/>
      <c r="N123" s="168"/>
      <c r="O123" s="168"/>
    </row>
    <row r="124" spans="6:15" ht="15.75" x14ac:dyDescent="0.25">
      <c r="F124" s="168"/>
      <c r="G124" s="188" t="s">
        <v>654</v>
      </c>
      <c r="H124" s="189"/>
      <c r="I124" s="190"/>
      <c r="J124" s="191"/>
      <c r="K124" s="191">
        <f>SUM(K122:K123)</f>
        <v>40567000</v>
      </c>
      <c r="L124" s="168"/>
      <c r="M124" s="168"/>
      <c r="N124" s="168"/>
      <c r="O124" s="168"/>
    </row>
    <row r="125" spans="6:15" ht="15" x14ac:dyDescent="0.25">
      <c r="F125" s="168"/>
      <c r="G125" s="185" t="s">
        <v>655</v>
      </c>
      <c r="H125" s="186"/>
      <c r="I125" s="195">
        <v>0.1</v>
      </c>
      <c r="J125" s="187"/>
      <c r="K125" s="187">
        <f>+K124*I125</f>
        <v>4056700</v>
      </c>
      <c r="L125" s="168"/>
      <c r="M125" s="168"/>
      <c r="N125" s="168"/>
      <c r="O125" s="168"/>
    </row>
    <row r="126" spans="6:15" ht="15" x14ac:dyDescent="0.25">
      <c r="F126" s="168"/>
      <c r="G126" s="185" t="s">
        <v>656</v>
      </c>
      <c r="H126" s="193"/>
      <c r="I126" s="193"/>
      <c r="J126" s="193"/>
      <c r="K126" s="192">
        <f>+K125+K124</f>
        <v>44623700</v>
      </c>
      <c r="L126" s="168"/>
      <c r="M126" s="168"/>
      <c r="N126" s="168"/>
      <c r="O126" s="168"/>
    </row>
    <row r="127" spans="6:15" ht="15" x14ac:dyDescent="0.25">
      <c r="F127" s="168"/>
      <c r="G127" s="196" t="s">
        <v>660</v>
      </c>
      <c r="H127" s="194"/>
      <c r="I127" s="195">
        <v>0.06</v>
      </c>
      <c r="J127" s="194"/>
      <c r="K127" s="197">
        <f>+I127*K126</f>
        <v>2677422</v>
      </c>
      <c r="L127" s="168"/>
      <c r="M127" s="168"/>
      <c r="N127" s="168"/>
      <c r="O127" s="168"/>
    </row>
    <row r="128" spans="6:15" ht="15" x14ac:dyDescent="0.25">
      <c r="F128" s="168"/>
      <c r="G128" s="505" t="s">
        <v>661</v>
      </c>
      <c r="H128" s="506"/>
      <c r="I128" s="506"/>
      <c r="J128" s="507"/>
      <c r="K128" s="197">
        <f>+K127+K126</f>
        <v>47301122</v>
      </c>
      <c r="L128" s="168"/>
      <c r="M128" s="168"/>
      <c r="N128" s="168"/>
      <c r="O128" s="168"/>
    </row>
    <row r="129" spans="6:15" ht="15" x14ac:dyDescent="0.25">
      <c r="F129" s="168"/>
      <c r="G129" s="168"/>
      <c r="H129" s="168"/>
      <c r="I129" s="168"/>
      <c r="J129" s="168"/>
      <c r="K129" s="168"/>
      <c r="L129" s="168"/>
      <c r="M129" s="168"/>
      <c r="N129" s="168"/>
      <c r="O129" s="168"/>
    </row>
    <row r="130" spans="6:15" ht="15" x14ac:dyDescent="0.25">
      <c r="F130" s="168"/>
      <c r="G130" s="168"/>
      <c r="H130" s="168"/>
      <c r="I130" s="168"/>
      <c r="J130" s="168"/>
      <c r="K130" s="168"/>
      <c r="L130" s="168"/>
      <c r="M130" s="168"/>
      <c r="N130" s="168"/>
      <c r="O130" s="168"/>
    </row>
    <row r="131" spans="6:15" ht="15" x14ac:dyDescent="0.25">
      <c r="F131" s="168"/>
      <c r="O131" s="168"/>
    </row>
    <row r="132" spans="6:15" ht="15" x14ac:dyDescent="0.25">
      <c r="F132" s="168"/>
      <c r="O132" s="168"/>
    </row>
    <row r="133" spans="6:15" ht="15" x14ac:dyDescent="0.25">
      <c r="F133" s="168"/>
      <c r="O133" s="168"/>
    </row>
    <row r="134" spans="6:15" ht="15" x14ac:dyDescent="0.25">
      <c r="F134" s="168"/>
      <c r="O134" s="168"/>
    </row>
    <row r="135" spans="6:15" ht="15" x14ac:dyDescent="0.25">
      <c r="F135" s="168"/>
      <c r="O135" s="168"/>
    </row>
    <row r="136" spans="6:15" ht="15" x14ac:dyDescent="0.25">
      <c r="F136" s="168"/>
      <c r="O136" s="168"/>
    </row>
    <row r="137" spans="6:15" ht="15" x14ac:dyDescent="0.25">
      <c r="F137" s="168"/>
      <c r="O137" s="168"/>
    </row>
    <row r="138" spans="6:15" ht="15" x14ac:dyDescent="0.25">
      <c r="F138" s="168"/>
      <c r="O138" s="168"/>
    </row>
  </sheetData>
  <mergeCells count="21">
    <mergeCell ref="W3:X3"/>
    <mergeCell ref="Y3:Z3"/>
    <mergeCell ref="AA3:AB3"/>
    <mergeCell ref="AC3:AD3"/>
    <mergeCell ref="W2:AD2"/>
    <mergeCell ref="G128:J128"/>
    <mergeCell ref="G75:K75"/>
    <mergeCell ref="G82:J82"/>
    <mergeCell ref="G91:J91"/>
    <mergeCell ref="G97:I97"/>
    <mergeCell ref="G98:I98"/>
    <mergeCell ref="G99:I99"/>
    <mergeCell ref="G102:K102"/>
    <mergeCell ref="G120:K120"/>
    <mergeCell ref="G90:I90"/>
    <mergeCell ref="B1:C1"/>
    <mergeCell ref="B2:C2"/>
    <mergeCell ref="E2:M2"/>
    <mergeCell ref="O2:U2"/>
    <mergeCell ref="G86:J86"/>
    <mergeCell ref="L75:N7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Luis Augusto Hurtado Carvajal</cp:lastModifiedBy>
  <dcterms:created xsi:type="dcterms:W3CDTF">2020-05-19T13:43:48Z</dcterms:created>
  <dcterms:modified xsi:type="dcterms:W3CDTF">2023-06-16T21:47:13Z</dcterms:modified>
</cp:coreProperties>
</file>