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mc:AlternateContent xmlns:mc="http://schemas.openxmlformats.org/markup-compatibility/2006">
    <mc:Choice Requires="x15">
      <x15ac:absPath xmlns:x15ac="http://schemas.microsoft.com/office/spreadsheetml/2010/11/ac" url="C:\Users\Usuario\Desktop\RADICADO DNP\ANEXOS_MJ\"/>
    </mc:Choice>
  </mc:AlternateContent>
  <xr:revisionPtr revIDLastSave="5" documentId="8_{D9F4D89B-30E1-4750-9A60-4F28281A605C}" xr6:coauthVersionLast="47" xr6:coauthVersionMax="47" xr10:uidLastSave="{512FD399-B016-435F-B784-B85D59F84904}"/>
  <bookViews>
    <workbookView xWindow="-108" yWindow="-108" windowWidth="23256" windowHeight="12576" activeTab="1" xr2:uid="{00000000-000D-0000-FFFF-FFFF00000000}"/>
  </bookViews>
  <sheets>
    <sheet name="ESPACIO PÚBLICO" sheetId="8" r:id="rId1"/>
    <sheet name="EQUIPAMIENTOS" sheetId="7" r:id="rId2"/>
    <sheet name="SERVICIOS PÚBLICOS" sheetId="6" r:id="rId3"/>
    <sheet name="PATRIMONIO" sheetId="5" r:id="rId4"/>
    <sheet name="MOVILIDAD" sheetId="4" r:id="rId5"/>
    <sheet name="CENTRALIDADES" sheetId="3" r:id="rId6"/>
    <sheet name="HABITACIONAL" sheetId="9" r:id="rId7"/>
    <sheet name="TRATAMIENTOS Y USOS" sheetId="10" r:id="rId8"/>
    <sheet name="PLANIFICACIÓN" sheetId="13" r:id="rId9"/>
    <sheet name="FINANCIACIÓN" sheetId="14" r:id="rId10"/>
    <sheet name="CAMBIO CLIMÁTICO" sheetId="11" r:id="rId11"/>
    <sheet name="RIESGO AMBIENTAL" sheetId="12" r:id="rId12"/>
    <sheet name="GESTION DE LOS INSTRUMENTOS" sheetId="16" r:id="rId13"/>
    <sheet name="GESTIÓN DEL CONOCIMIENTO " sheetId="15" r:id="rId14"/>
    <sheet name="Memoria de Cálculo" sheetId="2"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 i="11" l="1"/>
  <c r="P19" i="11"/>
  <c r="P28" i="9"/>
  <c r="O28" i="9"/>
  <c r="P24" i="9"/>
  <c r="O24" i="9"/>
  <c r="N24" i="9"/>
  <c r="M24" i="11"/>
  <c r="M23" i="11"/>
  <c r="M22" i="11"/>
  <c r="M14" i="11"/>
  <c r="M17" i="11"/>
  <c r="M25" i="11"/>
  <c r="M15" i="11"/>
  <c r="K15" i="11"/>
  <c r="M16" i="11"/>
  <c r="M18" i="6"/>
  <c r="M17" i="6"/>
  <c r="K18" i="6"/>
  <c r="M14" i="14"/>
  <c r="K53" i="5"/>
  <c r="J53" i="5"/>
  <c r="M20" i="4"/>
  <c r="M18" i="4"/>
  <c r="M19" i="4"/>
  <c r="M17" i="4"/>
  <c r="M16" i="4"/>
  <c r="M14" i="4"/>
  <c r="M44" i="11"/>
  <c r="K28" i="9"/>
  <c r="K14" i="9"/>
  <c r="M14" i="9"/>
  <c r="M76" i="4"/>
  <c r="M29" i="12"/>
  <c r="M16" i="12"/>
  <c r="M15" i="12"/>
  <c r="K19" i="12"/>
  <c r="M27" i="11"/>
  <c r="M26" i="11"/>
  <c r="K46" i="11"/>
  <c r="K45" i="11"/>
  <c r="M32" i="10"/>
  <c r="M31" i="10"/>
  <c r="K14" i="10"/>
  <c r="K65" i="9"/>
  <c r="M85" i="9"/>
  <c r="M83" i="9"/>
  <c r="M84" i="9"/>
  <c r="M82" i="9"/>
  <c r="K84" i="9"/>
  <c r="K83" i="9"/>
  <c r="K82" i="9"/>
  <c r="M48" i="9"/>
  <c r="K48" i="9"/>
  <c r="M74" i="6"/>
  <c r="K57" i="6"/>
  <c r="K55" i="6"/>
  <c r="K54" i="6"/>
  <c r="M36" i="6"/>
  <c r="M14" i="6"/>
  <c r="M31" i="7"/>
  <c r="M20" i="6"/>
  <c r="M19" i="6"/>
  <c r="L102" i="4"/>
  <c r="M100" i="4"/>
  <c r="L100" i="4"/>
  <c r="L96" i="4"/>
  <c r="L95" i="4"/>
  <c r="M60" i="4"/>
  <c r="M99" i="4"/>
  <c r="M33" i="10"/>
  <c r="M16" i="14"/>
  <c r="M14" i="3"/>
  <c r="M16" i="3" s="1"/>
  <c r="M14" i="10"/>
  <c r="M15" i="10" s="1"/>
  <c r="M39" i="4"/>
  <c r="L39" i="4"/>
  <c r="M32" i="7"/>
  <c r="M65" i="7"/>
  <c r="M66" i="7" s="1"/>
  <c r="M48" i="7"/>
  <c r="M49" i="7" s="1"/>
  <c r="M14" i="7"/>
  <c r="M15" i="7" s="1"/>
  <c r="M21" i="12"/>
  <c r="M20" i="12"/>
  <c r="M28" i="11"/>
  <c r="M46" i="11"/>
  <c r="M45" i="11"/>
  <c r="M19" i="12"/>
  <c r="M24" i="12"/>
  <c r="M17" i="12"/>
  <c r="M26" i="12"/>
  <c r="M64" i="11"/>
  <c r="M65" i="11" s="1"/>
  <c r="M28" i="12"/>
  <c r="M27" i="12"/>
  <c r="M23" i="12"/>
  <c r="M18" i="12"/>
  <c r="M14" i="12"/>
  <c r="M16" i="13"/>
  <c r="M101" i="9"/>
  <c r="M112" i="9" s="1"/>
  <c r="M65" i="9"/>
  <c r="M66" i="9" s="1"/>
  <c r="M49" i="9"/>
  <c r="M31" i="9"/>
  <c r="M28" i="9"/>
  <c r="M24" i="9"/>
  <c r="M32" i="9"/>
  <c r="M96" i="4"/>
  <c r="M97" i="4"/>
  <c r="M98" i="4"/>
  <c r="M101" i="4"/>
  <c r="M102" i="4"/>
  <c r="M103" i="4"/>
  <c r="M95" i="4"/>
  <c r="M104" i="4" s="1"/>
  <c r="M79" i="4"/>
  <c r="M40" i="4"/>
  <c r="M41" i="4" s="1"/>
  <c r="M22" i="4"/>
  <c r="M21" i="4"/>
  <c r="M23" i="4"/>
  <c r="M75" i="6"/>
  <c r="M55" i="6"/>
  <c r="M57" i="6"/>
  <c r="M54" i="6"/>
  <c r="M58" i="6" s="1"/>
  <c r="M38" i="6"/>
  <c r="M70" i="8"/>
  <c r="M71" i="8" s="1"/>
  <c r="M53" i="8"/>
  <c r="M54" i="8" s="1"/>
  <c r="M35" i="8"/>
  <c r="M37" i="8" s="1"/>
  <c r="M15" i="8"/>
  <c r="M16" i="8"/>
  <c r="M18" i="8"/>
  <c r="M14" i="8"/>
  <c r="M19" i="8"/>
  <c r="M48"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tc={57D2AD14-AEEA-4B8E-9715-FE8A3F06E91E}</author>
  </authors>
  <commentList>
    <comment ref="C46" authorId="0" shapeId="0" xr:uid="{57D2AD14-AEEA-4B8E-9715-FE8A3F06E91E}">
      <text>
        <t>[Threaded comment]
Your version of Excel allows you to read this threaded comment; however, any edits to it will get removed if the file is opened in a newer version of Excel. Learn more: https://go.microsoft.com/fwlink/?linkid=870924
Comment:
    320801, Personas capacitadas</t>
      </text>
    </comment>
  </commentList>
</comments>
</file>

<file path=xl/sharedStrings.xml><?xml version="1.0" encoding="utf-8"?>
<sst xmlns="http://schemas.openxmlformats.org/spreadsheetml/2006/main" count="7326" uniqueCount="937">
  <si>
    <t>Ficha No. 1 — Generación de espacio público</t>
  </si>
  <si>
    <t/>
  </si>
  <si>
    <t>Plan de Ordenamiento Territorial · PROGRAMA DE EJECUCIÓN · POT Anexo 6</t>
  </si>
  <si>
    <t>1 · Identificación</t>
  </si>
  <si>
    <t>1. Acción Integral</t>
  </si>
  <si>
    <t>Generación de espacio público</t>
  </si>
  <si>
    <t>2. Objetivos Estratégicos POT</t>
  </si>
  <si>
    <t>5. Consolidar el espacio público como elemento estructurante del territorio y factor de enriquecimiento de la vida cotidiana y sitio de encuentro de la población. Integrando la Estructura Ecológica Principal y los elementos del Subsistema de Patrimonio Cultural Inmueble.</t>
  </si>
  <si>
    <t>3. Macrosistema</t>
  </si>
  <si>
    <t>Sistemas Físico-Espaciales</t>
  </si>
  <si>
    <t>4. Sistema</t>
  </si>
  <si>
    <t>Sistema Público y Colectivo</t>
  </si>
  <si>
    <t>5. Subsistema</t>
  </si>
  <si>
    <t>Subsistema de Espacio público, esparcimiento y encuentro</t>
  </si>
  <si>
    <t>6. Objetivo Acción Integral</t>
  </si>
  <si>
    <t>Aumentar el indice de espacio público efectivo por habitante a través de la creación de nuevas áreas de esparcimiento y encuentro, distribuidas equitativamente en el territorio y articuladas a la estructura ecológica y funcional del distrito, en coherencia con los estándares de cobertura y calidad del modelo de ocupación del POT.</t>
  </si>
  <si>
    <t>7. Alcance Acción Integral</t>
  </si>
  <si>
    <t xml:space="preserve">Orientar la ampliación y diversificación del sistema de espacio público de esparcimiento y encuentro, como respuesta a los déficits de cobertura, calidad y equidad territorial identificados en el modelo de ocupación del POT. Se promueve la incorporación de nuevas áreas al sistema público colectivo, articuladas a la estructura ecológica, al sistema de centralidades y a la red de asentamientos urbanos y rurales del distrito, garantizando su sostenibilidad mediante instrumentos de gestión, financiación y aprovechamiento económico del espacio público. Las intervenciones reconocen las diferentes escalas del territorio y la diversidad de sus dinámicas sociales y ambientales, priorizando los sectores con mayor déficit y las oportunidades de integración entre el espacio público, el paisaje natural y el tejido barrial. Las intervenciones abarcan espacios vinculados a la red de centralidades urbanas y rurales, espacios de encuentro con el entorno natural mediante la incorporación del sistema orográfico e hidrográfico y zonas de riesgo no mitigables, espacios de alta representatividad y cobertura metropolitana, y espacios a escala local que reivindiquen el tejido barrial y el verde urbano en concordancia con el PMEPVU, donde armonicen las actuaciones dirigidas a la generación de espacios públicos verdes urbanos. Se incluyen proyectos estructurantes como los Parques del Río y el Cinturón Verde mediante las estrategias del Cinturón Verde Metropolitano del Valle de Aburrá (CVMVA) en los ámbitos de Cinturón Externo, Conectividad ecológica y Contacto urbano-rural de acuerdo con las estrategias: Planificación territorial, Consolidar instrumentos de Gestión Territorial, Intervención en Áreas Críticas y Restauración Ecológica Inducida (REI). Es necesario que se articulen a los instrumentos de gestión, financiación y aprovechamiento económico del espacio público para viabilizar las intervenciones y garantizar su sostenibilidad a largo plazo. </t>
  </si>
  <si>
    <t>8. Articulación Determinates Ambientales y Hechos Metropolitanos</t>
  </si>
  <si>
    <t>PAC&amp;VC; PRCC; PICCA; PIGECA; PMEPVU; PMAA; POMCA ABURRÁ; PEMOT; Ley 2476 de 2025; Política Pública y Hecho Metropolitano de construcción sostenible; Hecho Metropolitano de Economía Circular; Hecho Metropolitano Red Espacios públicos y Equipamientos; Zonificación Acústica; Plan Acción para la Prevención y Control de Contaminación por Ruido del Valle de Aburrá; Plan de Silvicultura Urbana; Manual de Silvicultura Urbana; Conceptos del Comité Técnico Interinstitucional de Silvicultura Urbana y Paisajismo; Planes de manejo del Cerro El Volador, El Nutibara y La Asomadera; Decreto 1077 de 2015 y estudios básicos de amenaza</t>
  </si>
  <si>
    <t>2 · Proyectos de la Acción Integral</t>
  </si>
  <si>
    <t>#</t>
  </si>
  <si>
    <t>Programa</t>
  </si>
  <si>
    <t>Proyecto</t>
  </si>
  <si>
    <t>Descripción</t>
  </si>
  <si>
    <t>Categoría</t>
  </si>
  <si>
    <t>Responsable</t>
  </si>
  <si>
    <t>Localización</t>
  </si>
  <si>
    <t>Fuente financiación</t>
  </si>
  <si>
    <t>Producto POT</t>
  </si>
  <si>
    <t>Unidad</t>
  </si>
  <si>
    <t>Meta POT</t>
  </si>
  <si>
    <t>Costo Unitario</t>
  </si>
  <si>
    <t>Costo Total Prod.</t>
  </si>
  <si>
    <t>PE-EP-E-01</t>
  </si>
  <si>
    <t>Nuevas áreas a incorporar en el sistema de Espacio público de esparcimiento y encuentro</t>
  </si>
  <si>
    <t>Construcción de espacios públicos asociados a las centralidades urbanas y rurales</t>
  </si>
  <si>
    <t>Cualificar la oferta de espacio colectivo en los ámbitos donde se concentran actividades de intercambio, servicios y vida comunitaria, contribuyendo a la cohesión social y a la consolidación del modelo de ocupación del POT.</t>
  </si>
  <si>
    <t>ESTRUCTURANTE</t>
  </si>
  <si>
    <t>Secretaría de Infraestructura Física</t>
  </si>
  <si>
    <t>Distrital</t>
  </si>
  <si>
    <t>Recursos ordinarios, PP</t>
  </si>
  <si>
    <t>Estudios desarrollados</t>
  </si>
  <si>
    <t>PE-EP-E-02</t>
  </si>
  <si>
    <t>Construcción de espacios públicos para el encuentro de los ciudadanos con el entorno natural, a través de la incorporación efectiva de elementos del sistema orográfico e hidrográfico y zonas de riesgo no mitigables</t>
  </si>
  <si>
    <t>Incorporación al sistema de espacio público de áreas asociadas a la estructura ecológica del territorio, incluyendo elementos orográficos, hidrográficos y suelos no aptos para el desarrollo urbano, transformándolos en oportunidades para el encuentro ciudadano con el entorno natural. Las actuaciones promueven la integración entre el espacio público y los ecosistemas protegidos, aportando a la resiliencia ambiental del distrito y al bienestar de la población.</t>
  </si>
  <si>
    <t>Hectáreas de áreas de ecosistemas protegidas establecidas como Espacio Público</t>
  </si>
  <si>
    <t>Ha</t>
  </si>
  <si>
    <t>PE-EP-E-03</t>
  </si>
  <si>
    <t>Construcción de espacios públicos de alta representatividad y cobertura metropolitana</t>
  </si>
  <si>
    <t>Desarrollo de nuevas áreas de espacio público de gran escala con capacidad de atención metropolitana, que refuercen la identidad urbana del distrito y eleven los estándares de calidad y cobertura del sistema de espacio colectivo. Estas intervenciones actúan como referentes territoriales articulados a los sistemas de movilidad y accesibilidad, y constituyen soporte para actividades culturales, cívicas y recreativas de alto impacto.</t>
  </si>
  <si>
    <t>Metros cuadrados de espacio público construido</t>
  </si>
  <si>
    <t>M2</t>
  </si>
  <si>
    <t>PE-EP-E-04</t>
  </si>
  <si>
    <t>Construcción de espacios públicos de esparcimiento y encuentro que reivindiquen la escala local y recuperen el verde urbano</t>
  </si>
  <si>
    <t>Generación de nuevas áreas de espacio público en la escala de barrio y sector, orientadas a reducir el déficit de espacio público por habitante en los territorios con mayor carencia y a recuperar la presencia del verde urbano en concordancia con el PMEPVU, donde armonicen las actuaciones dirigidas a la generación de espacios públicos verdes urbanos.. Las intervenciones reconocen las dinámicas comunitarias locales y promueven la apropiación social del espacio público como elemento cotidiano de habitabilidad y encuentro.</t>
  </si>
  <si>
    <t>PE-EP-E-05</t>
  </si>
  <si>
    <t>Parques del Río y Cinturón Verde  (parques de borde del Cinturón Verde metropolitano: Boquerón 1, Boquerón 2 y La María)</t>
  </si>
  <si>
    <t>Desarrollo integral  de los proyectos estructurantes de espacio público de escala distrital y metropolitana. Se identifican en el ámbito de borde, los elementos asociados al cinturón verde, específicamente a los parques de borde del Cinturón Verde metropolitano: Boquerón No. 1, Boquerón No. 2 y Doña María.  De igual forma, en el  ámbito de río,  se prioriza la ejecución de las etapas faltantes del proyecto Parques del Río norte, centro y sur en ambos costados. Estas intervenciones dinamizan el modelo de ocupación territorial, articulando la oferta de espacio público con la recuperación ambiental, la movilidad sostenible y la equidad en el acceso al disfrute del territorio.  El proyecto incluye la gestión predial, estudios, diseños y ejecución de las obras requqeridas para la puesta en funcionamiento de los diferentes parques.</t>
  </si>
  <si>
    <t>Hectareas de áreas de ecosistemas protegidas establecidas como Espacio Público</t>
  </si>
  <si>
    <t>TOTAL ACCIÓN INTEGRAL</t>
  </si>
  <si>
    <t>Ficha No. 2 — Consolidación de espacio público</t>
  </si>
  <si>
    <t>Consolidación de espacio público</t>
  </si>
  <si>
    <t>Subsistema de Espacio público de esparcimiento y encuentro</t>
  </si>
  <si>
    <r>
      <rPr>
        <sz val="10"/>
        <color rgb="FF000000"/>
        <rFont val="DM Sans"/>
      </rPr>
      <t xml:space="preserve">Fortalecer </t>
    </r>
    <r>
      <rPr>
        <sz val="10"/>
        <color rgb="FF1A1814"/>
        <rFont val="DM Sans"/>
      </rPr>
      <t>las condiciones de accesibilidad, cobertura, calidad funcional y dotación de los espacios públicos existentes, elevando los índices de espacio público por habitante y la habitabilidad urbana en los sectores con mayor déficit dentro del territorio distrital.</t>
    </r>
  </si>
  <si>
    <t xml:space="preserve">La acción integral orienta la cualificación del sistema de espacio público desde una perspectiva de equidad territorial, habitabilidad y cohesión social, promoviendo su articulación con la estructura ecológica, el patrimonio cultural y los instrumentos de planeamiento complementario. Con el fin de fortalecer el espacio público como soporte de la vida urbana colectiva, garantizando condiciones adecuadas de acceso, funcionalidad y permanencia para todos los ciudadanos, con especial atención a los sectores con mayores déficits cualitativos y cuantitativos en el territorio distrital. Las acciones incluyen la rehabilitación de andenes, plazas, plazoletas, parques de barrio y zonas verdes en concordancia con el PMEPVU, donde armonicen las actuaciones dirigidas a la mejoramiento de espacios públicos verdes urbanos; la instalación o reposición de mobiliario urbano y arborización; la mejora de la iluminación y el drenaje superficial; y la adecuación para personas con movilidad reducida conforme a la normativa de accesibilidad universal. Estas acciones se articulan con los instrumentos de planificación complementaria y con los programas de mejoramiento integral de barrios.   </t>
  </si>
  <si>
    <t>PE-EP-C-06</t>
  </si>
  <si>
    <t>Recuperación de los espacios públicos de esparcimiento y encuentro existentes</t>
  </si>
  <si>
    <t>Mejoramiento del espacio público de esparcimiento y encuentro de carácter cívico y representativo asociado al sistema de centralidades</t>
  </si>
  <si>
    <t>Intervenciones orientadas a elevar la calidad funcional, ambiental y simbólica de los espacios públicos de encuentro que estructuran el sistema de centralidades del territorio distrital. Las actuaciones buscan consolidar estos espacios como nodos de referencia urbana que fortalezcan la identidad colectiva, la accesibilidad universal y la articulación con los sistemas de movilidad y espacio público de escala urbana.</t>
  </si>
  <si>
    <t>COMPLEMENTARIA</t>
  </si>
  <si>
    <t>Metros cuadrados de espacio público mejorado</t>
  </si>
  <si>
    <t>PE-EP-C-07</t>
  </si>
  <si>
    <t>Mejoramiento y recuperación de los espacios públicos y de los espacios verdes urbanos</t>
  </si>
  <si>
    <t>Acciones de adecuación, recuperación y cualificación de los espacios públicos de proximidad y de los espacios verdes urbanos en concordancia con el PMEPVU, donde armonicen las actuaciones dirigidas a la mejoramiento de espacios públicos verdes urbanos, con el fin de mejorar su conectividad, dotación y condiciones ambientales. Se priorizan los sectores con mayor déficit de espacio público por habitante, promoviendo la habitabilidad barrial y la integración de la estructura ecológica al espacio colectivo de la ciudad.</t>
  </si>
  <si>
    <t>Ficha No. 3 — Preservación de espacio público</t>
  </si>
  <si>
    <t>Preservación de espacio público</t>
  </si>
  <si>
    <t>Ejecutar programas continuos de mantenimiento preventivo y correctivo sobre los espacios públicos del distrito, asegurando su disponibilidad funcional permanente y la preservación de sus condiciones físicas y ambientales.</t>
  </si>
  <si>
    <t>Orienta la gestión continua y sistemática de los espacios públicos de esparcimiento y encuentro del distrito, con el fin de preservar sus condiciones físicas, funcionales y ambientales a lo largo del tiempo. Se promueve la implementación de esquemas diferenciados de conservación según la tipología, escala y características de cada espacio, en concordancia con el PMEPVU, donde armonicen las actuaciones dirigidas a la conservación de espacios públicos verdes urbanos y articulados a los instrumentos de financiación y a las responsabilidades institucionales definidas entre las entidades distritales competentes. Las actuaciones buscan garantizar la disponibilidad permanente del espacio público como bien colectivo, evitando su deterioro progresivo y asegurando su aporte sostenido a la habitabilidad y la calidad urbana del territorio.  Las intervenciones incluyen acciones de mantenimiento de los espacios públicos de esparcimiento y encuentro existentes.</t>
  </si>
  <si>
    <t>PAC&amp;VC; PRCC; PICCA; PIGECA; PMEPVU; PMAA; POMCA ABURRÁ; PEMOT; Ley 2476 de 2025; Política Pública y Hecho Metropolitano de construcción sostenible; Hecho Metropolitano de Economía Circular; Hecho Metropolitano Red Espacios públicos y Equipamientos; Zonificación Acústica; Plan Acción para la Prevención y Control de Contaminación por Ruido del Valle de Aburrá; Plan de Silvicultura Urbana; Manual de Silvicultura Urbana; Conceptos del Comité Técnico Interinstitucional de Silvicultura Urbana y Paisajismo; Planes de manejo del Cerro El Volador, El Nutibara y La Asomadera</t>
  </si>
  <si>
    <t>PE-EP-C-08</t>
  </si>
  <si>
    <t>Conservación de los espacios públicos de esparcimiento y encuentro existentes</t>
  </si>
  <si>
    <t>Mantenimiento de los espacios públicos de esparcimiento y encuentro existentes</t>
  </si>
  <si>
    <t>Ejecución de acciones periódicas de mantenimiento preventivo y correctivo sobre los espacios públicos de esparcimiento y encuentro del distrito, orientadas a preservar sus condiciones físicas, funcionales y ambientales. Las intervenciones incluyen la atención al mobiliario urbano, superficies, elementos de drenaje, arbolado urbano y áreas verdes en concordancia con el PMEPVU, donde armonicen las actuaciones dirigidas a la conservación de espacios públicos verdes urbanos, bajo protocolos diferenciados según la tipología y escala de cada espacio público, con cargo a los instrumentos de financiación distritales y con seguimiento mediante indicadores de estado y cobertura.</t>
  </si>
  <si>
    <t>Metros cuadrados de espacio público mantenido</t>
  </si>
  <si>
    <t>m2</t>
  </si>
  <si>
    <t>Ficha No. 4 — Restitución de espacio público</t>
  </si>
  <si>
    <t>Restitución de espacio público</t>
  </si>
  <si>
    <t>Restituir al uso colectivo las áreas de espacio público indebidamente ocupadas o deterioradas, incrementando la superficie recuperada mediante procesos administrativos, jurídicos y de adecuación física con seguimiento y control posterior.</t>
  </si>
  <si>
    <t>Comprende los procesos de recuperación, saneamiento legal y reintegración al uso colectivo de áreas de espacio público que han sido objeto de ocupación indebida, invasión, cercamiento o deterioro por usos incompatibles. Las intervenciones incluyen la identificación y georeferenciación de predios afectados, los procesos administrativos y jurídicos de restitución, las acciones de desalojo cuando proceda conforme a la normativa vigente, y las obras de adecuación necesarias para restablecer el uso público efectivo. Se articulan mecanismos de vigilancia y control posterior para evitar reincidencias, y se implementan estrategias de apropiación social que vinculen a las comunidades en la custodia y el mantenimiento de los espacios recuperados.</t>
  </si>
  <si>
    <t>PE-EP-G-09</t>
  </si>
  <si>
    <t>Reposición de los espacios públicos de esparcimiento y encuentro que estén siendo privatizados u ocupados indebidamente</t>
  </si>
  <si>
    <t>Restitución de los espacios públicos de esparcimiento y encuentro que esten siendo privatizados u ocupados indebidamente</t>
  </si>
  <si>
    <t>Restituir y reintegrar al uso colectivo los espacios públicos que han sido objeto de ocupación indebida, invasión y privatización a través de la identificación técnica y georreferenciación de los predios con procesos administrativos y jurídicos de restitución, que permitan el saneamiento legal y la ejecución de las obras de adecuación física necesarias para garantizar su disfrute efectivo. El proyecto contempla acciones de desalojo y control posterior para evitar la reincidencia y prioriza la apropiación social.</t>
  </si>
  <si>
    <t>GESTIÓN</t>
  </si>
  <si>
    <t>Secretaría de Seguridad y Convivencia</t>
  </si>
  <si>
    <t>Recursos ordinarios</t>
  </si>
  <si>
    <t>Entidades territoriales asistidas técnicamente</t>
  </si>
  <si>
    <t xml:space="preserve"> </t>
  </si>
  <si>
    <t>Ficha No. 5  — Generación de equipamientos</t>
  </si>
  <si>
    <t>Generación de equipamientos</t>
  </si>
  <si>
    <t>12. Generar y cualificar la infraestructura para la prestación y el acceso a los servicios públicos, como un instrumento para el desarrollo municipal y la inclusión socio espacial, con base en la eficiencia, oportunidad, seguridad, innovación y sostenibilidad ambiental.</t>
  </si>
  <si>
    <t>Subsistema de Equipamientos</t>
  </si>
  <si>
    <t>Incrementar la cobertura de atención de los equipamientos del sistema público colectivo del Distrito de Medellín, contribuyendo a la reducción del déficit sectorial y a la atención de la demanda generada por el crecimiento urbano .</t>
  </si>
  <si>
    <t>Comprende la planificación, diseño y construcción de nuevos equipamientos colectivos orientados a ampliar la cobertura y la distribución equitativa en el territorio distrital, respondiendo a los déficits actuales y a las necesidades derivadas del crecimiento demográfico y la densificación urbana, y bajo criterios que promuevan la sostenibilidad y con los elementos orientados a la multifuncionalidad de la infraestructura. Las intervenciones abarcan equipamientos de escala metropolitana, urbana, zonal y local en los sectores de educación, salud, bienestar social, cultura, deporte y recreación, seguridad, justicia y administración pública. Se prioriza la localización en áreas con mayor déficit de cobertura y en las nuevas áreas de desarrollo urbanístico, articulando los proyectos con los sistemas de transporte y espacio público para asegurar las condicones adecuadas de accesibilidad.</t>
  </si>
  <si>
    <t>Plan de acción del ruido, Zonificación acústica y Criterios de manejo del subsistema; Plan de Renaturalización de Medellín; PMEPVU; PAC &amp; VC; PICCA; PRCC; Ley 2476 de 2025; PMAA; PEMOT; POMCA; Política Pública y Hecho Metropolitano de Construcción Sostenible; Hecho Metropolitano de Economía Circular; Resolución 0194 DE 2025; “Guía 3. Guía para la Inclusión de criterios de sostenibilidad en el diseño de espacios abiertos” del AMVA; “Guía 4. Guía para el diseño de edificaciones sostenibles” del AMVA; “Guía 5. Guía para rehabilitación sostenible de edificaciones” del AMVA; Plan de Silvicultura Urbana; Manual de Silvicultura Urbana; Conceptos del Comité Técnico Interinstitucional de Silvicultura Urbana y Paisajismo; Esquema de conectividades ecosistémicas; Decreto 1077 de 2015 y estudios básicos de amenaza</t>
  </si>
  <si>
    <t>PE-EQ-E-01</t>
  </si>
  <si>
    <t>Fortalecimiento de la red equipamientos distritales</t>
  </si>
  <si>
    <t>Ampliación de la red distrital de equipamientos</t>
  </si>
  <si>
    <t>Fortalecer el sistema público colectivo del Distrito de Medellín mediante la planificación, diseño y construcción de nuevos equipamientos con criterios que promuevan la sostenibilidad y elementos orientados a la multifuncionalidad de la infraestructura.  La intervención se enfoca en ampliar la cobertura y mejorar la distribución territorial de los servicios, priorizando zonas con mayores déficits y áreas de crecimiento urbano, e integrando los equipamientos con los sistemas de transporte y espacio público para garantizar su accesibilidad.</t>
  </si>
  <si>
    <t>Estudios y diseños_x000D_
Sedes construidas y dotadas</t>
  </si>
  <si>
    <t>unidad</t>
  </si>
  <si>
    <t>Ficha No. 6 — Consolidación de la infraestructura de equipamientos</t>
  </si>
  <si>
    <t>Consolidación de la infraestructura de equipamientos</t>
  </si>
  <si>
    <t xml:space="preserve">Subsistema de Equipamientos      </t>
  </si>
  <si>
    <t>Mejorar las condiciones físicas, funcionales y normativas de los equipamientos colectivos existentes mediante intervenciones de adecuación, ampliación y rehabilitación que garanticen la prestación de los servicios.</t>
  </si>
  <si>
    <r>
      <rPr>
        <sz val="10"/>
        <color rgb="FF1A1814"/>
        <rFont val="DM Sans"/>
      </rPr>
      <t xml:space="preserve">Comprende las intervenciones de adecuación, ampliación y mejoramiento de la infraestructura física de los equipamientos colectivos existentes que presentan condiciones de deterioro, insuficiencia de área o incumplimiento de estándares normativos de habitabilidad, accesibilidad y seguridad estructural. Las acciones incluyen la rehabilitación de edificaciones con patologías constructivas, </t>
    </r>
    <r>
      <rPr>
        <sz val="10"/>
        <color rgb="FF000000"/>
        <rFont val="DM Sans"/>
      </rPr>
      <t xml:space="preserve">la ampliación de plantas físicas para atender incrementos de demanda, </t>
    </r>
    <r>
      <rPr>
        <sz val="10"/>
        <color rgb="FF1A1814"/>
        <rFont val="DM Sans"/>
      </rPr>
      <t>la adecuación para el cumplimiento de normativa de accesibilidad. Se establece un sistema de priorización basado en la condición física, el nivel de servicio, la cobertura poblacional atendida y las determinantes técnicas y administrativas identificadas; y se articulan los proyectos con los planes sectoriales de cada entidad responsable del equipamiento.</t>
    </r>
  </si>
  <si>
    <t>PE-EQ-C-02</t>
  </si>
  <si>
    <t>Fortalecimiento del sistema de equipamientos distritales</t>
  </si>
  <si>
    <t>Mejoramiento de la infraestructura de equipamientos</t>
  </si>
  <si>
    <t>Comprende la adecuación, ampliación, modernización de la infraestructura de los equipamientos colectivos existentes, con el fin de fortalecer la prestación de servicios esenciales.
Estas intervenciones contribuyen al fortalecimiento de la red de equipamientos públicos del territorio, mejorando la cobertura, calidad y eficiencia en la prestación de servicios y favoreciendo la consolidación de un modelo de ocupación más equilibrado, inclusivo y equitativo.</t>
  </si>
  <si>
    <t>Estudios de preinversión
Sedes con reforzamiento estructural
Sedes mejoradas
Sedes modificadas
Sedes restauradas</t>
  </si>
  <si>
    <t>unidad
Porcentaje</t>
  </si>
  <si>
    <t>6
1,4%
18
18
18</t>
  </si>
  <si>
    <t xml:space="preserve">8,746,422.000
8,861,828,567,7
167.471.929.398
167.471.929.398
167.471.929.398
</t>
  </si>
  <si>
    <t>Ficha No. 7 — Preservación de la infraestructura de equipamientos</t>
  </si>
  <si>
    <t>Preservación de la infraestructura de equipamientos</t>
  </si>
  <si>
    <t xml:space="preserve">Ejecutar programas sistemáticos de mantenimiento preventivo y correctivo sobre la infraestructura de los equipamientos colectivos del distrito, asegurando su capacidad de servicio.
</t>
  </si>
  <si>
    <r>
      <rPr>
        <sz val="10"/>
        <color rgb="FF1A1814"/>
        <rFont val="DM Sans"/>
      </rPr>
      <t xml:space="preserve">Comprende </t>
    </r>
    <r>
      <rPr>
        <sz val="10"/>
        <color rgb="FF000000"/>
        <rFont val="DM Sans"/>
      </rPr>
      <t xml:space="preserve">actividades </t>
    </r>
    <r>
      <rPr>
        <sz val="10"/>
        <color rgb="FF1A1814"/>
        <rFont val="DM Sans"/>
      </rPr>
      <t xml:space="preserve">de mantenimiento preventivo y correctivo de la infraestructura física de los equipamientos colectivos del distrito, orientadas a prolongar su vida útil, preservar su funcionalidad y garantizar condiciones adecuadas de prestación del servicio. Las intervenciones incluyen los estudios y diseños y </t>
    </r>
    <r>
      <rPr>
        <sz val="10"/>
        <color rgb="FF000000"/>
        <rFont val="DM Sans"/>
      </rPr>
      <t xml:space="preserve">la </t>
    </r>
    <r>
      <rPr>
        <sz val="10"/>
        <color rgb="FF1A1814"/>
        <rFont val="DM Sans"/>
      </rPr>
      <t xml:space="preserve">reposición de elementos de dotación y mobiliario que garanticen el cumplimiento de estándares normativos y funcionales. </t>
    </r>
    <r>
      <rPr>
        <sz val="10"/>
        <color rgb="FF000000"/>
        <rFont val="DM Sans"/>
      </rPr>
      <t>Se priorizan los equipamientos con mayores niveles de deterioro, riesgo o afectación en la prestación del servicio, incorporando criterios de eficiencia operativa, sostenibilidad ambiental y accesibilidad universal.</t>
    </r>
  </si>
  <si>
    <t>PE-EQ-C-03</t>
  </si>
  <si>
    <t>Mantenimiento de la infraestructura de equipamientos</t>
  </si>
  <si>
    <t>Tiene como propósito conservar las condiciones adecuadas de funcionamiento de los equipamientos del sistema público colectivo del Distrito de Medellín, mediante la implementación de acciones de mantenimiento preventivo, correctivo y mejoramiento.
Las intervenciones incluyen diagnósticos del estado físico, reparaciones, reposición de elementos y adecuaciones técnicas, priorizando los equipamientos con mayores niveles de deterioro o riesgo, con el fin de garantizar la continuidad, seguridad y calidad en la prestación de los servicios a la población.</t>
  </si>
  <si>
    <t>Estudios de preinversión_x000D_
Sedes mantenidas</t>
  </si>
  <si>
    <t>Ficha No. 8— Reubicación de equipamientos</t>
  </si>
  <si>
    <t>Reubicación de equipamientos</t>
  </si>
  <si>
    <t>Reubicar los equipamientos cuya localización actual presenta incompatibilidades con el ordenamiento territorial o condiciones de riesgo, asegurando la continuidad del servicio en predios idóneos conforme a los estándares del POT.</t>
  </si>
  <si>
    <t>Comprende los procesos de traslado de equipamientos colectivos cuya localización actual resulta incompatible con las determinaciones del ordenamiento territorial, genera conflictos con usos del suelo circundantes, o presenta condiciones de riesgo no mitigable para los usuarios y la comunidad. La acción incluye los estudios de detalle, la identificación técnica de los equipamientos susceptibles de reubicación, la búsqueda y adquisición de predios idóneos conforme a los estándares de localización del POT, el diseño y construcción de las nuevas instalaciones, y la gestión de la transición operativa del servicio sin interrupción de la atención. Se gestionan los instrumentos urbanísticos y prediales requeridos, y se adelantan los procesos de participación comunitaria necesarios para la aceptación social de los traslados.</t>
  </si>
  <si>
    <t>PE-EQ-E-04</t>
  </si>
  <si>
    <t>Traslado de equipamientos ubicados en zonas de riesgo de amenaza y de protección ambiental</t>
  </si>
  <si>
    <t>Traslado de equipamientos ubicados en zonas de riesgo de amenaza no mitigable y de protección ambiental</t>
  </si>
  <si>
    <t>Reubicación de equipamientos del sistema público colectivo del distrito de Medellín localizados en áreas no aptas por riesgo no mitigable o restricciones ambientales verificada a través de lo estudios de detalle correspondientes, hacia sitios seguros y adecuados, garantizando la continuidad, seguridad y sostenibilidad territorial.</t>
  </si>
  <si>
    <t>Estudios y diseños
Proyectos apoyados</t>
  </si>
  <si>
    <t>Ficha No. 9 — Generación de infraestructura de servicios públicos</t>
  </si>
  <si>
    <t>Generación de infraestructura de servicios públicos</t>
  </si>
  <si>
    <t>Subsistema de Servicios Públicos</t>
  </si>
  <si>
    <t>Construir infraestructura de servicios públicos en suelos de desarrollo, en áreas con déficit gestión, en zonas de dificil acceso, en áreas especiales y en general en el territorio, garantizando la cobertura, el acceso integral y la prestación efectiva a acueducto, alcantarillado, energía, gas, aseo, telecomunicaciones y alumbrado público.</t>
  </si>
  <si>
    <t>Comprende la planeación, diseño y ejecución de infraestructura técnica especializada para cerrar las brechas de cobertura en servicios públicos esenciales a través de la consolidación de un sistema de gestión integral de residuos sólidos y orgánicos, del fortalecimiento de los sistemas de saneamiento básico y la optimización de infraestructuras de tratamiento de aguas residuales, y de la diversificación de la matriz energética e implementación de tecnologías renovables en zonas estratégicas, que permita garantizar una prestación eficiente, sostenible y resiliente y asegurar el cumplimiento de los estándares de ordenamiento territorial y las metas de sostenibilidad ambiental vigentes. Las intervenciones incluyen la definición de zonas aptas para la localización de Estaciones de Clasificación y Aprovechamiento -ECAS-, Centro de Almacenamiento Temporal de residuos aprovechables en la zona urbana, extensión de redes matrices y secundarias, la construcción de plantas de tratamiento de agua potable y aguas residuales, la instalación de infraestructura de energías alternativas renovables en las Zonas de Tratamiento Especial -ZTE-, y la habilitación de puntos limpios de RCD y estaciones de transferencia de residuos sólidos en las zona rural en consonancia con las metas del Plan de Gestión Integral de Residuos Sólidos -PGIRS- Además, incluye proyectos de construcción y optimización al Alumbrado público.</t>
  </si>
  <si>
    <t>PAC &amp; VC; PIGECA; POMCA Aburrá; PRCC; PICCA; PEMOT; PUEAA; PMAA; Decreto 670 de 2025; Resolución 0194 de 2025; Decreto 2157 de 2017; Decreto 1347 de 2021; Política Pública y Hecho Metropolitano de Construcción Sostenible; Hecho Metropolitano de Economía Circular; Decreto 1077 de 2015 y estudios básicos de amenaza</t>
  </si>
  <si>
    <t>PE-SP-E-01</t>
  </si>
  <si>
    <t>Basura Cero y Reciclaje</t>
  </si>
  <si>
    <t>Definición de zonas aptas para la localización de ECAS, CAT de residuos aprovechables en la zona urbana de Medellín para fortalecer las estrategias de circularidad e incrementar la vida útil del relleno sanitario regional</t>
  </si>
  <si>
    <t>Análisis técnico y espacial para identificar zonas potenciales y estratégicas en el área urbana del Distrito de Medellín destinadas a la implementación de Estaciones de Clasificación y Aprovechamiento (ECA) y Centros de Acopio Temporal, con el fin de optimizar la infraestructura de gestión de residuos bajo un modelo de economía circular que permita reducir la presión e incrementar la vida útil del relleno sanitario regional.</t>
  </si>
  <si>
    <t>Empresas Públicas de Medellín</t>
  </si>
  <si>
    <t>Urbano</t>
  </si>
  <si>
    <t>Otras fuentes</t>
  </si>
  <si>
    <t xml:space="preserve">Proyectos estratégicos desarrollados en servicios públicos
</t>
  </si>
  <si>
    <t xml:space="preserve">unidad
</t>
  </si>
  <si>
    <t xml:space="preserve">$2.205.377.505,6
</t>
  </si>
  <si>
    <t>PE-SP-E-02</t>
  </si>
  <si>
    <t>Subsanar déficits en prestación rural de Servicios Públicos S.P.</t>
  </si>
  <si>
    <t>Generación de Estaciones de Clasificación y Aprovechamiento de materiales reciclables en la zona rural en consonancia con las metas del PGIRS</t>
  </si>
  <si>
    <t>Diseño e implementación de Estaciones de Clasificación y Aprovechamiento (ECA) estratégicamente ubicadas en la zona rural del distrito de Medellín, para optimizar la gestión integral de residuos sólidos desde la fuente a través de una infraestructura adecuada y de procesos de logística circular, reduciendo la carga ambiental en rellenos sanitarios y garantizando el cumplimiento normativo de las metas establecidas en el Plan de Gestión Integral de Residuos Sólidos (PGIRS).</t>
  </si>
  <si>
    <t>Subsecretaría de Servicios Públicos</t>
  </si>
  <si>
    <t>Rural</t>
  </si>
  <si>
    <t>PE-SP-E-03</t>
  </si>
  <si>
    <t>Generación de sistemas para el aprovechamiento y/o tratamiento de residuos orgánicos en la zona rural en consonancia con las metas del PGIRS</t>
  </si>
  <si>
    <t xml:space="preserve">Diseño e implementación de infraestructuras y procesos técnicos orientados a la transformación de residuos orgánicos en áreas rurales, asegurando una gestión eficiente y sostenible de los desechos en su origen que permitan reducir el impacto ambiental y promover la economía circular de acuerdo con con las metas de aprovechamiento y disposición final establecidas en el Plan de Gestión Integral de Residuos Sólidos (PGIRS). </t>
  </si>
  <si>
    <t>Secretaría de Medio Ambiente</t>
  </si>
  <si>
    <t>PE-SP-C-04</t>
  </si>
  <si>
    <t>Optimización de los sistemas de tratamiento de agua residual en los corregimientos de Santa Elena, San Cristóbal, San Antonio de Prado y Palmitas</t>
  </si>
  <si>
    <r>
      <rPr>
        <sz val="9"/>
        <color rgb="FF1A1814"/>
        <rFont val="DM Sans"/>
      </rPr>
      <t xml:space="preserve">Optimización y mejoramiento integral de la infraestructura de los sistemas de tratamiento de aguas residuales ubicados en los corregimientos de Santa Elena, San Cristóbal, San Antonio de Prado, Palmitas y en la ejecución técnica de los estudios especializados para la </t>
    </r>
    <r>
      <rPr>
        <sz val="9"/>
        <color rgb="FF000000"/>
        <rFont val="DM Sans"/>
      </rPr>
      <t>reubicación y</t>
    </r>
    <r>
      <rPr>
        <sz val="9"/>
        <color rgb="FF1A1814"/>
        <rFont val="DM Sans"/>
      </rPr>
      <t xml:space="preserve"> construcción de la nueva Planta de Tratamiento de Aguas Residuales -</t>
    </r>
    <r>
      <rPr>
        <sz val="9"/>
        <color rgb="FF000000"/>
        <rFont val="DM Sans"/>
      </rPr>
      <t xml:space="preserve">PTAR  El Llano (corporación de Acueducto Multiveredal Arco Iris) </t>
    </r>
    <r>
      <rPr>
        <sz val="9"/>
        <color rgb="FF1A1814"/>
        <rFont val="DM Sans"/>
      </rPr>
      <t>, con el objetivo de mejorar la eficiencia operativa, el impacto ambiental y la ocupación sostenible del suelo rural.</t>
    </r>
  </si>
  <si>
    <t>Proyectos estratégicos desarrollados en servicios públicos</t>
  </si>
  <si>
    <t>PE-SP-C-05</t>
  </si>
  <si>
    <t>Construcción de infraestructura de alumbrado público</t>
  </si>
  <si>
    <t>Mejoramiento de la eficiencia operativa y prestación del servicio de alumbrado públicos en la zona urbana y rural del distrito de Medellín,  mediante la construcción de infraestructura de alumbrado público, para mejorar la accesibilidad y continuidad del servicio.</t>
  </si>
  <si>
    <t>Redes de alumbrado públicas construidas</t>
  </si>
  <si>
    <t>ml</t>
  </si>
  <si>
    <t>PE-SP-G-06</t>
  </si>
  <si>
    <t>Servicios Públicos inteligentes</t>
  </si>
  <si>
    <t>Implementación de energías alternativas renovables: eólicas, solares, térmicas en las ZTE</t>
  </si>
  <si>
    <t>Implementación estratégica de energías alternativas renovables, como sistemas eólicos, solares y térmicos diseñados para fortalecer la infraestructura energética en Zonas de Tratamiento Especial -ZTE- que garanticen un suministro eléctrico sostenible, eficiente, diferencial y de bajo impacto ambiental y la transición hacia una matriz energética limpia y resiliente.</t>
  </si>
  <si>
    <t>Ficha No. 10 — Ampliación de infraestructura de servicios públicos</t>
  </si>
  <si>
    <t>Ampliación de infraestructura de servicios públicos</t>
  </si>
  <si>
    <t>Ampliar la capacidad instalada de los sistemas de prestación de servicios públicos para atender el incremento de la demanda derivado de la densificación urbana y rural fprmal e informal y el desarrollo de nuevos proyectos urbanísticos en el distrito.</t>
  </si>
  <si>
    <t>Comprende la expansión y ampliación estratégica de las redes de servicios públicos en zonas priorizadas, asegurando que la infraestructura soporte el crecimiento demográfico, los estándares de habitabilidad y las formas de ocupación definidos por el modelo de ciudad. Las acciones incluyen la instalación de redes de servicios públicos de mayor capacidad en polígonos de borde con tratamiento de mejoramiento integral, y/o susceptibles de legalización y regularización urbanística y en polígonos con demanda derivado de la densificación urbana y rural formal.</t>
  </si>
  <si>
    <t>PE-SP-C-07</t>
  </si>
  <si>
    <t>Subsanar déficits en prestación de Servicios Públicos S.P. en asentamientos en desarrollo.</t>
  </si>
  <si>
    <t>Ampliación de la cobertura de los servicios públicos domiciliarios en los polígonos con tratamiento de mejoramiento integral y/o susceptibles de legalización y regularización urbanística a través de estrategias diferenciales de prestación</t>
  </si>
  <si>
    <t>Ampliación de la capacidad de soporte de los sistemas  de acueducto y alcantarillado en polígonos  con tratamiento de mejoramiento integral y/o polígonos objeto de legalización y regularización urbanística  a través de estrategias diferenciales, modalidades alternativas y soluciones de infraestructura resilientes y sostenibles que mejoren la calidad de vida en los entornos y habitats urbanos bajo un enfoque de acceso equitativo e integral.</t>
  </si>
  <si>
    <t>Usuarios conectados a red de servicio de acueducto
Usuarios conectados a red de servicio de alcantarillado
Usuarios conectados a red de servicio de gas a través de subsidios a la demanda
Usuarios conectados a red de servicio de acueducto, alcantarillados y aseo a través de subsidios a la demanda
Familias beneficiadas con transferencias monetarias no condicionadas a mínimo vital de agua potable
Número de conexiones realizadas de acueducto y alcantarillado</t>
  </si>
  <si>
    <t>Número</t>
  </si>
  <si>
    <t>7800
9618
66000
12060000
326058
16200</t>
  </si>
  <si>
    <t xml:space="preserve">27,283,239,18
30,146,900,52
627,207
150.847,65
593,281,94
57,430,139
</t>
  </si>
  <si>
    <t>PE-SP-C-08</t>
  </si>
  <si>
    <t xml:space="preserve">Ampliación de la cobertura de los servicios públicos </t>
  </si>
  <si>
    <t>Ampliación de la cobertura de los servicios públicos en las áreas urbanas y rurales a través de sus diferentes modalidades</t>
  </si>
  <si>
    <t>Ampliación de la capacidad de soporte de los servicios públicos de acueducto, alcantarillado, aseo, gas, energía, telecomunicaciones y alumbrado público en aquellos polígonos con demanda derivado de la densificación urbana y rural y el desarrollo de nuevos proyectos urbanísticos en el distrito, contribuyendo a la mejora en la calidad de vida en los entornos y habitats urbanos y rurales bajo un enfoque de acceso equitativo e integral.</t>
  </si>
  <si>
    <t>Ficha No. 11 — Optimización de infraestructura de servicios públicos</t>
  </si>
  <si>
    <t>Optimización de infraestructura de servicios públicos</t>
  </si>
  <si>
    <t>Mejorar la eficiencia operativa y reducir las pérdidas de los sistemas de servicios públicos existentes mediante intervenciones técnicas de mantenimiento, modernización, sectorización y monitoreo que optimicen el desempeño de la infraestructura instalada.</t>
  </si>
  <si>
    <t>Comprende la ejecución de intervenciones estratégicas de mantenimiento preventivo y modernización, la implementación de soluciones de saneamiento básico resilientes y la sectorización técnica de redes para la reducción efectiva de pérdidas de los servicios a través del monitoreo constante y la transformación de infraestructuras tradicionales en sistemas eficientes, buscando garantizar que el suministro cumpla con estándares superiores de calidad, cantidad y continuidad y potenciando el rendimiento de la infraestructura instalada para asegurar la accesibilidad del servicio. Las acciones incluyen el mejoramiento del saneamiento básico mediante la instalación de sistemas sépticos optmizados para viviendas dispersas, la instalación de sistemas de medición y sistemas de telemetría, la renovación de redes con alto índice de pérdidas no técnicas, la modernización de procesos en plantas de tratamiento, y la implementación de sistemas de monitoreo en tiempo real de los sistemas de acueducto de los 22 prestadores rurales del distrito para cumplir los estándares de calidad, cantidad y eficiencia y el mantenimeinto de la infraestructura de alumbrado público.</t>
  </si>
  <si>
    <t>PE-SP-C-09</t>
  </si>
  <si>
    <t>Optimización de saneamiento básico mediante la instalación de sistemas sépticos en las viviendas dispersas</t>
  </si>
  <si>
    <t>Aumentar la eficiencia operativa en los sistemas de servicios públicos mediante una estrategia integral de mantenimiento, modernización técnica e instalación de infraestructuras  para viviendas dispersas que garantice soluciones de saneamiento básico resilientes en zonas rurales.</t>
  </si>
  <si>
    <t>PP</t>
  </si>
  <si>
    <t xml:space="preserve">Pozos sépticos instalados
</t>
  </si>
  <si>
    <t>PE-SP-C-10</t>
  </si>
  <si>
    <t>Optimización de los sistemas de acueducto de los 22 prestadores rurales del distrito de Medellín para cumplir estándares de calidad, cantidad y eficiencia</t>
  </si>
  <si>
    <t>Optimización integral de los sistemas de acueducto de los prestadores rurales del distrito de Medellín buscando garantizar un suministro de agua potable que cumpla con los estándares de calidad, cantidad y eficiencia y potenciar el rendimiento de la infraestructura instalada, transformando redes tradicionales en sistemas resilientes y sostenibles.</t>
  </si>
  <si>
    <t>Acueductos optimizados</t>
  </si>
  <si>
    <t>PE-SP-C-11</t>
  </si>
  <si>
    <t>Optimización de las redes de acueducto de la zona rural del distrito de Medellín para disminuir las pérdidas de agua y garantizar la accesibilidad del recurso</t>
  </si>
  <si>
    <t>Mejoramiento de la eficiencia operativa y la sostenibilidad de los sistemas de servicios públicos en la zona rural del distrito de Medellín mediante la optimización técnica de sus redes de acueducto para reducir significativamente las pérdidas de agua y mejorar el rendimiento de la infraestructura instalada garantizando la accesibilidad y continuidad del servicio.</t>
  </si>
  <si>
    <t>PE-SP-C-12</t>
  </si>
  <si>
    <t>Optimización redes de alumbrado</t>
  </si>
  <si>
    <t>Mejoramiento de la eficiencia operativa y la sostenibilidad de los sistemas de servicios públicos en la zona urbana y rural del distrito de Medellín mediante la optimización técnica de la infraestructura de akumbrado público, para mejorar el rendimiento de la infraestructura instalada garantizando la accesibilidad y continuidad del servicio.</t>
  </si>
  <si>
    <t xml:space="preserve">Recursos ordinarios </t>
  </si>
  <si>
    <t>Metros Redes de alumbrado público mejoradas y mantenimiento</t>
  </si>
  <si>
    <t>m</t>
  </si>
  <si>
    <t>Ficha No. 12 — Gestión del subsistema de servicios públicos</t>
  </si>
  <si>
    <t>Gestión del subsistema de servicios públicos</t>
  </si>
  <si>
    <t>Formular e implementar estrategias, instrumentos normativos y mecanismos de coordinación institucional para la gestión integral del subsistema de servicios públicos domiciliarios, garantizando calidad, cobertura y sostenibilidad en la prestación de los servicios.</t>
  </si>
  <si>
    <t>Comprende la formulación e implementación de estrategias de identificación y priorización, instrumentos normativos, planes sectoriales y mecanismos de coordinación institucional para la gestión integral del subsistema de servicios públicos en el territorio distrital. Las acciones incluyen la actualización de la planificación sectorial, el establecimiento de estándares de calidad, continuidad y cobertura, el diseño de mecanismos de subsidio y acceso para población vulnerable, y la articulación con los planes de las empresas prestadoras y los organismos reguladores. Se incorporan enfoques de sostenibilidad ambiental, eficiencia energética y adaptación al cambio climático en la gestión del subsistema.</t>
  </si>
  <si>
    <t>PE-SP-G-13</t>
  </si>
  <si>
    <t>Estrategias de servicios públicos</t>
  </si>
  <si>
    <t>Gestión para el desarrollo de estrategias de servicios públicos</t>
  </si>
  <si>
    <t>Diseño y ejecución de marcos normativos, herramientas estratégicas y protocolos de articulación entre instituciones para optimizar el subsistema de servicios públicos domiciliarios, buscando consolidar un modelo de administración integral que asegure la expansión de la cobertura, la mejora técnica en la calidad de las prestaciones y la viabilidad financiera y ambiental del sistema, garantizando una provisión equitativa y sostenible en el largo plazo.</t>
  </si>
  <si>
    <t xml:space="preserve">Subsecretaría de Servicios públicos </t>
  </si>
  <si>
    <t>Número Asistencias técnicas realizadas
Sistemas de información actualizados
Servicios de implementación del Plan de Gestión Integral de Residuos Sólidos PGIRS
Plan de gestión integral de residuos sólidos con seguimiento</t>
  </si>
  <si>
    <t>12
6
6
6</t>
  </si>
  <si>
    <t>30503859651
1.976.412.977,,87
14.351.790.533,08
13.978.475.606,34</t>
  </si>
  <si>
    <t>Ficha No. 13 — Fortalecimiento de la gestión para la protección del patrimonio cultural del Distrito</t>
  </si>
  <si>
    <t xml:space="preserve">Fortalecimiento de la gestión para la protección del patrimonio cultural del Distrito </t>
  </si>
  <si>
    <t>Subsistema de Patrimonio cultural inmueble</t>
  </si>
  <si>
    <t>Generar  acciones para la identificación, valoración, protección y conservación del patrimonio cultural del distrito, articulando los instrumentos normativos y de planificación con las políticas y programas de apropiación social del patrimonio.</t>
  </si>
  <si>
    <r>
      <rPr>
        <sz val="10"/>
        <color rgb="FF000000"/>
        <rFont val="DM Sans"/>
      </rPr>
      <t xml:space="preserve">Comprende la actualización y consolidación de la información del patrimonio cultural, la valoración y priorización de bienes y sectores de interés patrimonial, y la adopción e implementación de instrumentos de planificación, protección y manejo. </t>
    </r>
    <r>
      <rPr>
        <strike/>
        <sz val="10"/>
        <color rgb="FF000000"/>
        <rFont val="DM Sans"/>
      </rPr>
      <t xml:space="preserve"> </t>
    </r>
    <r>
      <rPr>
        <sz val="10"/>
        <color rgb="FF000000"/>
        <rFont val="DM Sans"/>
      </rPr>
      <t xml:space="preserve"> Las intervenciones incluyen identificación del estado actual del inventario del patrimonio construido, la elaboración de planes especiales de manejo y protección (PEMP), la ejecución de obras de conservación y restauración de inmuebles declarados, el fortalecimiento y desarrollo de programas de apropiación social del patrimonio cultural. Se articula con los instrumentos de  planificación complementaria que incorporan los inmuebles patrimoniales como determinantes del ordenamiento.</t>
    </r>
  </si>
  <si>
    <t>N/A</t>
  </si>
  <si>
    <t>PE-PA-G-01</t>
  </si>
  <si>
    <t>Consolidación del sistema de patrimonio cultural del distrito</t>
  </si>
  <si>
    <t>Contiene  la Formulación e implementación del plan estratégico del patrimonio cultural (Sec. de Cultura), creación del Sistema Distrital de patrimonio Cultural (competencias) y del sistema de información sobre patrimonio cultural del distrito (en interoperabilidad con el SIOT) y el fortalecimiento del ecosistema del patrimonio cultural del distrito.
Adicioanlemente , contiene la Gestión del patrimonio cultural: depuración y  actualización de los listados de BIC y LICBIC; seguimiento al estado de conservación de los BIC; actualización de los expedientes de declaratoria de los BIC; creación de la guia técnica normativa y de incentivos para la sostenibilidad y adaptación tecnológica del patrimonio; estudios e investigaciones para el registro actualizado, espacialización, declaratoria y gestión de los instrumentos para  patrimonio natural, arqueológico, paisajes culturales, patrimonio mueble e inmaterial.</t>
  </si>
  <si>
    <t xml:space="preserve">Secretaría de Cultura Ciudadana
</t>
  </si>
  <si>
    <t>Seguimiento a la implementación del Plan Estratégico de Patrimonio Cultural
Articulación al sistema de información sobre patrimonio cultural del distrito
Actualización de los listados de BIC y LICBIC
Actualización de la totalidad de los expedientes de declaratoria de BIC
Guía técnica, normativa y de incentivos financieros para la intervención del patrimonio con énfasis en la sostenibilidad y adaptación a nuevas tecnologías.
Estudios e investigaciones sobre patrimonio natural, arqueológico, paisajes culturales, patrimonio mueble e inmaterial.
Documentos de lineamientos técnicos y documentos normativos elaborados.
Asistencias técnicas realizadas a entidades y ciudadanos</t>
  </si>
  <si>
    <t xml:space="preserve">Ficha No. 14 — Conservación, preservación y restauración del patrimonio cultural </t>
  </si>
  <si>
    <t>Conservación, preservación y restauración del patrimonio cultural</t>
  </si>
  <si>
    <t>Generar las acciones, intervenciones y obras físicas requeridas para lograr la protección y conservación efectiva y sostenible de los Bienes de Interes Cultural.</t>
  </si>
  <si>
    <t xml:space="preserve">Comprende el diseño y ejecución de los proyectos destinados a la restauración, intervención, adecuaciones, mantenimiento y otros tipos de obras permitidas en los bienes declarados y/o valorados como patrimoniales. Incluye la formulación de Planes Especiales de Manejo y Protección (PEMP), Planes de Manejo Arqueológico, Planes de Salvaguardia, Paisajes Culturales, además de la ejecución de obras de conservación y restauración de inmuebles declarados, el fortalecimiento y desarrollo de programas de apropiación social del patrimonio cultural. </t>
  </si>
  <si>
    <t>PIGECA; PMAA; PICCA, PAC &amp; VC; PRCC; PMEPVU; PEMOT; POMCA Aburrá; Ley 2476 de 2025; Política Pública y Hecho Metropolitano de construcción sostenible; Hecho Metropolitano 05 Red Espacios público y Equipamientos; Hecho Metropolitano de Economía Circular y la Resolución 0194 de 2025; Zonificación Acústica; Reglamentaciones de uso y aprovechamiento de la flora y fauna amenazada; Esquema de conectividades ecosistémicas; Plan de Silvicultura Urbana; Manual de Silvicultura Urbana; Conceptos del Comité Técnico Interinstitucional de Silvicultura Urbana y Paisajismo y del Consejo Distrital de Patrimonio Cultural; Decreto 1077 de 2015 y estudios básicos de amenaza</t>
  </si>
  <si>
    <t>PE-PA-G-02</t>
  </si>
  <si>
    <t xml:space="preserve">
Comprende el diseño y ejecución de los proyectos destinados a la restauración, intervención, adecuaciones, mantenimiento y otros tipos de obras permitidas en los bienes declarados y/o en sus entornos. 
Incluye la cualificación de instrumentos de financiación para el patrimonio y la formulación de capítulos de patrimonio cultural, Planes Especiales de Manejo y Protección (PEMP), Planes de Manejo Arqueológico, Planes de Salvaguardia, Paisajes Culturales, además del fortalecimiento y desarrollo de programas de apropiación social del patrimonio cultural. </t>
  </si>
  <si>
    <t xml:space="preserve">GESTIÓN
</t>
  </si>
  <si>
    <t xml:space="preserve">Secretaria de infraestructura física
</t>
  </si>
  <si>
    <t xml:space="preserve">Obras físicas ejecutadas en bienes declarados y/o en sus entornos.
Actividades de promoción y divulgación para la protección del patrimonio cultural.
Implementación del plan integral de gestión de Prado
Revisión y actualización del PEMP del barrio Prado.
Formulación de capítulos de patrimonio
.											
Cualificacióny/o formulación de instrumentos de financiación.
Armonizacion de los instrumentos y proyectos del Cerro El Volador
Formulación del proyecto de Paisaje Cultural Silletero											</t>
  </si>
  <si>
    <t>Ficha No. 15  — Generación de infraestructura para la movilidad motorizada y no motorizada</t>
  </si>
  <si>
    <t>Generación de infraestructura para la movilidad motorizada y no motorizada</t>
  </si>
  <si>
    <t>1. Orientar la equidad territorial y superar la segregación socio espacial, a través de un Sistema de Gestión para la Equidad Territorial a escala local, promoviendo como municipio núcleo, la articulación metropolitana y regional.2. Desarrollar el modelo de ocupación compacta y policéntrica con crecimiento hacia adentro, a través de la renovación de áreas de intervención estratégica del río, la consolidación del borde urbano-rural y la generación del nuevo eje de conexión regional oriente-occidente.</t>
  </si>
  <si>
    <t>Subsistema de Movilidad</t>
  </si>
  <si>
    <t>Construir nueva infraestructura vial y de movilidad activa que amplíe la capacidad de desplazamiento, mejore la conectividad, contribuya a la sostenibilidad ambiental y garantice condiciones de seguridad vial para todos los usuarios del sistema de movilidad distrital.</t>
  </si>
  <si>
    <t>Comprende la construcción de nueva infraestructura vial y de movilidad activa que amplíe la capacidad de desplazamiento en el territorio distrital, mejore la conectividad entre los diferentes sistemas de transporte y garantice condiciones de seguridad vial para todos los usuarios. Las intervenciones incluyen la ejecución de proyectos del Plan Maestro de Movilidad para la Región Metropolitana del Valle de Aburrá y el Plan Integral de Movilidad Sostenible para Medellín - PIMSMed; la habilitación de ciclorrutas y senderos peatonales en áreas declaradas como Zonas Urbanas de Aire Protegido - ZUAP- por fuentes móviles,  y áreas de renovación; el desarrollo del Proyecto Longitudinal Occidental; la implementación de  vías de tráfico calmado; la implementación de corredores verdes asociados a la movilidad; y la formulación, adopción e implementación distintos planes y políticas que promuevan un modelo de movilidad sostenible e integrada y contribuyan al mejoramiento de la calidad ambiental urbana, la reducción de la contaminación atmosférica y acústica, la mitigación y adaptación al cambio climático, y la protección de la salud y el bienestar de la población</t>
  </si>
  <si>
    <t>PAC &amp; VC; PICCA, PRCC; PMEPVU; PIGECA; Plan + Aire Puro; PICCA; Hecho Metropolitano de Economía Circular; ZUAP de FM; PMAA; PEMOT; Plan de Acción del Ruido; Zonificación Acústica; Decreto 1077 de 2015; Estudios Básicos de Amenaza</t>
  </si>
  <si>
    <t>PE-MO-E-01</t>
  </si>
  <si>
    <t>Proyectos del Plan Maestro de Movilidad para la Región Metropolitana del Valle de Aburrá</t>
  </si>
  <si>
    <t>Ejecución de los proyectos del Plan Maestro de Movilidad para la Región Metropolitana del Valle de Aburrá</t>
  </si>
  <si>
    <t>Comprende la construcción de corredores urbanos de movilidad priorizados por el plan de expansión del Sistema de Transporte Masivo del Valle de Aburrá, incluyendo la ejecución de los proyectos definidos en el marco de la planificación metropolitana, orientados a fortalecer la conectividad intermunicipal y la integración del sistema de transporte del Distrito con la Región Metropolitana del Valle de Aburrá. La priorización de estas intervenciones deberá considerar su ubicación en las áreas delimitadas como Zonas Urbanas de Aire Protegido – ZUAP por fuentes móviles.</t>
  </si>
  <si>
    <t>Secretaría de Movilidad</t>
  </si>
  <si>
    <t>Vías contruidas en kilómetros</t>
  </si>
  <si>
    <t>PE-MO-E-02</t>
  </si>
  <si>
    <t>Proyectos viales en el Distrito</t>
  </si>
  <si>
    <t>Proyecto Longitudinal Occidental</t>
  </si>
  <si>
    <t>Construcción del corredor para la conexión víal longitudinal del occidente metropolitano, desde los límites con el municipio de Itagüí hasta los limites con
el Municipio de Bello, para mejorar la movilidad regional y fortalecer la competitividad del territorio.</t>
  </si>
  <si>
    <t>Recursos ordinarios
Otras fuentes</t>
  </si>
  <si>
    <t>PE-MO-G-03</t>
  </si>
  <si>
    <t>Generar bolsa de compra de fajas</t>
  </si>
  <si>
    <t>Comprende la gestión y adquisición del suelo necesario para el desarrollo de las intervenciones de infraestructura vial y de movilidad priorizadas en el Distrito, mediante la conformación de una bolsa de predios que facilite la ejecución oportuna de los proyectos</t>
  </si>
  <si>
    <t>Secretaría de Suministros y Servicios</t>
  </si>
  <si>
    <t>Estudios de preinversión realizados</t>
  </si>
  <si>
    <t>PE-MO-C-04</t>
  </si>
  <si>
    <t>Implementación de vías de tráfico calmado</t>
  </si>
  <si>
    <t>Intervenciones para promover la movilidad segura y la convivencia entre los modos motortizados y no motorizados entre las que se incluyen  la señalización y la incorporación de elementos físicos y tecnológicos para controlar la velocidad y generar condiciones de accesibilidad y seguridad vial para el uso y la apropiación por parte de todos los actores viales. Para la definición de la prirización de vias a implementar, se deberá considerar la ubicación en  áreas delimitadas como Zonas Urbanas de Aire Protegido - ZUAP por fuentes móviles.</t>
  </si>
  <si>
    <t>Kilómetro carril con dispositivos de control y señalización instalados</t>
  </si>
  <si>
    <t>PE-MO-E-05</t>
  </si>
  <si>
    <t>Implementación de corredores verdes asociados a la movilidad</t>
  </si>
  <si>
    <t>Intervención integral de los corredores viales con funciones de conectividad ecológica, paisajística y de movilidad sostenible. se incluye el desarrollo y ejecución de obras que incorporen infraestructura verde, adecuación de áreas peatonales, arborización y mejoramiento de condiciones ambientales que promuevan el mejoramiento de la calidad del aire. La priorización de estas intervenciones deberá considerar su ubicacion en las áreas delimitadas como Zonas Urbanas de Aire Protegido - ZUAP por fuentes móviles.</t>
  </si>
  <si>
    <t>PE-MO-E-06</t>
  </si>
  <si>
    <t>Infraestructura para el peatón</t>
  </si>
  <si>
    <t>Construcción de andenes para incrementar la caminabilidad segura</t>
  </si>
  <si>
    <t>Generación de infraestructura para la movilidad peatonal en el distrito. Incluye la elaboración de diseños, la ejecución de las obras físicas y el mantenimiento de la infraestructura existente y construida producto de la priorización determinada en el plan peatonal Distrital. La priorización contemplará el desarrollo de las obras físicas en áreas delimitadas como Zonas Urbanas de Aire Protegido - ZUAP por fuentes móviles.</t>
  </si>
  <si>
    <t>Metro lineal de andén construido</t>
  </si>
  <si>
    <t>PE-MO-C-07</t>
  </si>
  <si>
    <t>Cicloinfraestructura del Distrito</t>
  </si>
  <si>
    <t>Construcción de ciclorrutas para la expansión del sistema</t>
  </si>
  <si>
    <t>Ampliación de la red de cicloinfraestructura del distrito. el proyecto contempla la elaboración de diseños de detalle para la cicloinfraestructura definida y priorizada por el Plan Distrital de la Bicicleta y la Micromovilidad; que deberá contemplar el desarrollo de intervenciones en áreas delimitadas como Zonas Urbanas de Aire Protegido - ZUAP por fuentes móviles. Adicionalmente, se incluye la ejecución de las obras físicas correspondientes a los elementos priorizados.
Se excluye la ciloinfraestructura que hace parte de los corredores de la red multimodal de transporte.</t>
  </si>
  <si>
    <t>Metro de ciclorruta construido (programa EnCicla)</t>
  </si>
  <si>
    <t>PE-MO-E-08</t>
  </si>
  <si>
    <t>Construcción de infraestructura para la conectividad regional y nacional</t>
  </si>
  <si>
    <t>Comprende los estudios de factibilidad y diseños de detalle para las obras de infraestructura priorizadas en la actualización de los corredores de conectividad regional y nacional, los cuales se agrupan en el eje del Río Medellín(SistemaVialdelRío)  y los ejes transversales de La Iguaná y Las Palmas.</t>
  </si>
  <si>
    <t>Corredores construidos</t>
  </si>
  <si>
    <t>km</t>
  </si>
  <si>
    <t>PE-MO-E-09</t>
  </si>
  <si>
    <t>Espacios eficientes de parqueo para una ciudad sostenible</t>
  </si>
  <si>
    <t>Implementación del Plan Distrital de Parqueaderos</t>
  </si>
  <si>
    <t>Ejecución de las acciones definidas por el plan Distrital de parqueaderos. Incluye la construcción de nuevos estacionamientos, el desarrollo de centros logísticos para el transporte público, la implementación de sistemas de gestión inteligente y señalización, como herramientas para materializar las estrategias que promuevan la movilidad sostenible en Distrito</t>
  </si>
  <si>
    <t xml:space="preserve">Recursos ordinarios
</t>
  </si>
  <si>
    <t>Plan distrital de parqueaderos</t>
  </si>
  <si>
    <t>anual</t>
  </si>
  <si>
    <t>Ficha No. 16 — Generación de infraestructura del sistema de transporte público-colectivo y masivo</t>
  </si>
  <si>
    <t>Generación de infraestructura del sistema de transporte público-colectivo y masivo</t>
  </si>
  <si>
    <t>Construir nueva infraestructura requerida para la expansión y mejoramiento del sistema integrado de transporte público-colectivo, garantizando cobertura, accesibilidad e intermodalidad para todos los usuarios del sistema distrital.</t>
  </si>
  <si>
    <t>Comprende la construcción de la infraestructura física requerida para el funcionamiento, expansión y mejoramiento del sistema integrado de transporte público colectivo y masivo del distrito, garantizando condiciones de cobertura, accesibilidad, confort e intermodalidad para los usuarios. Las intervenciones incluyen la construcción de corredores urbanos de movilidad priorizados por el plan de expansión de la empresa de transporte masivo del Valle de Aburrá; la implementación del proyecto Tren Multipropósito (pasajeros, carga y residuos sólidos); y la construcción de la infraestructura de transporte multimodal asociada a los corredores del Distrito que responda a los criterios establecidos en el Plan Integral de Movilidad Sostenible para Medellín - PIMSMed.</t>
  </si>
  <si>
    <t>PE-MO-E-10</t>
  </si>
  <si>
    <t>Proyecto tren multipropósito (pasajeros, carga y residuos sólidos) para la recuperación del transporte férreo</t>
  </si>
  <si>
    <t xml:space="preserve">Desarrollar en jurisdicción del Distrito,  el Sistema Férreo Multipropósito para el transporte de pasajeros, carga y residuos sólidos, que conecta el territorio desde el municipio de La Pintada hasta Puerto Berrío y se integra con los demás modos de transporte existentes. </t>
  </si>
  <si>
    <t>Proyectos ejecutados</t>
  </si>
  <si>
    <t>PE-MO-E-11</t>
  </si>
  <si>
    <t>Red multimodal de transporte</t>
  </si>
  <si>
    <t>Construcción de la infraestructura de transporte multimodal del Distrito</t>
  </si>
  <si>
    <t>Elaboración de estudios de factibilidad, diseños de detalle y ejecución física de los corredores que hacen parte de la red multimodal del Distrito, con intervenciones que se planteen bajo los criterios del Plan Integral de Movilidad Sostenible para Medellín - PIMSSMED</t>
  </si>
  <si>
    <t>Infraestructura de transporte multimodal construida</t>
  </si>
  <si>
    <t xml:space="preserve"> Km</t>
  </si>
  <si>
    <t>Ficha No. 17 — Mejoramiento del sistema de movilidad</t>
  </si>
  <si>
    <t>Mejoramiento del sistema de movilidad</t>
  </si>
  <si>
    <t>Subsistema de MovilidadSubsistema de Centralidades</t>
  </si>
  <si>
    <t>Mejorar las condiciones de circulación, seguridad vial y accesibilidad de la infraestructura vial y peatonal existente mediante intervenciones de rehabilitación, ampliación y cualificación en los corredores de mayor demanda, deterioro o priorizados.</t>
  </si>
  <si>
    <t>Comprende las intervenciones de rehabilitación, ampliación y cualificación de la infraestructura vial y peatonal existente, orientadas a mejorar las condiciones de circulación, seguridad vial y accesibilidad en los corredores de mayor demanda o con mayores índices de deterioro. Las acciones incluyen la repavimentación y reconstrucción de vías en mal estado, la ampliación de secciones viales insuficientes, la mejora de intersecciones conflictivas, la instalación de señalización horizontal y vertical, la habilitación y ampliación de ciclorrutas, y la renovación de andenes y zonas peatonales.</t>
  </si>
  <si>
    <t>PE-MO-C-12</t>
  </si>
  <si>
    <t>Mejoramiento de andenes para incrementar la caminabilidad segura</t>
  </si>
  <si>
    <t>Mejoramiento de las áreas peatonales peatonales del sistema de movilidad a través de intervenciones de rehabilitación y adecuación d ela infraestructura.  las intervenciones incorporan criterios normativos encaminados a mejorar las condiciones de accesibilidad, continuidad y seguridad en los recorridos peatonales para contribuir al incremento de la caminabilidad en el Distrito.</t>
  </si>
  <si>
    <t>Kilómetros de vías mejoradas
Metros de andenes mejorados
Estudios de preinversión realizados
Metro lineal de infraestructura de transporte mejorada</t>
  </si>
  <si>
    <t>km
m
unidad
m</t>
  </si>
  <si>
    <t>30
60000
9
30000</t>
  </si>
  <si>
    <t>$3.736.201.539,9
$2.166.293
$410.379.526,4
$15.945.737,28</t>
  </si>
  <si>
    <t>PE-MO-C-13</t>
  </si>
  <si>
    <t>Mejoramiento de la cicloinfraestructura del Distrito</t>
  </si>
  <si>
    <t>Intervencion y adecuación de áreas para la movilidad en bicicleta y otros medios de micromovilidad, a través del desarrollo de obras de infraestructura que que aporten al fortalecimiento de la conectividad, seguridad y continuidad de la red de cicloinfraestructura.</t>
  </si>
  <si>
    <t>PE-MO-C-14</t>
  </si>
  <si>
    <t>Red vial del Distrito</t>
  </si>
  <si>
    <t>Mejoramiento de vías del Distrito</t>
  </si>
  <si>
    <t>Intervención de corredores viales del distrito mediante obras de adecuación y rehabilitación que permitan mejorar las condiciones de circulación, conectividad y seguridad vial y que contribuyan al funcionamiento eficiente del sistema de movilidad.</t>
  </si>
  <si>
    <t>Ficha No 18 — Mantenimiento del sistema de movilidad</t>
  </si>
  <si>
    <t>Mantenimiento del sistema de movilidad</t>
  </si>
  <si>
    <t>Ejecutar actividades de mantenimiento preventivo y correctivo sobre la infraestructura vial, peatonal y ciclovial del distrito, conservando las condiciones de transitabilidad, seguridad y funcionalidad de la red de movilidad.</t>
  </si>
  <si>
    <t>Comprende las actividades de mantenimiento preventivo y correctivo de la infraestructura vial, peatonal y ciclovial del distrito, con el propósito de conservar las condiciones de transitabilidad, seguridad y funcionalidad de la red de movilidad. Las acciones incluyen el parcheo y sellado de fisuras en pavimentos, el mantenimiento de cunetas y sistemas de drenaje vial, la reposición y actualización de señalización deteriorada, el mantenimiento de puentes y estructuras de contención, y la limpieza de elementos de separación y zonas verdes viales.</t>
  </si>
  <si>
    <t>PE-MO-C-15</t>
  </si>
  <si>
    <t>Mantenimiento de andenes para incrementar la caminabilidad segura</t>
  </si>
  <si>
    <t>Intervenciones de reparación de la infraestructura peatonal.  para preservar las condiciones de accesibilidad, continuidad y seguridad en los recorridos peatonales para contribuir al incremento de la caminabilidad en el Distrito.</t>
  </si>
  <si>
    <t>Metros de andenes mantenidos
Metro lineal de ciclorrutas mantenidas
Puente de vía urbana rehabilitada y mantenida
Vías mantenidas en Kilómetros
Escaleras eléctricas mantenidas</t>
  </si>
  <si>
    <t>m
m
km
km
unidad</t>
  </si>
  <si>
    <t>60000
150000
150
150
6</t>
  </si>
  <si>
    <t xml:space="preserve">
$1116099,44
$1106315,79
$17543277078,1
$7573438812,8
$6509085581,31</t>
  </si>
  <si>
    <t>PE-MO-C-16</t>
  </si>
  <si>
    <t>Mantenimiento de la cicloinfraestructura del Distrito</t>
  </si>
  <si>
    <t>Intervencion y adecuación de áreas para la movilidad en bicicleta y otros medios de micromovilidad, a través del desarrollo de obras de infraestructura que que aporten a la preservación de la conectividad, seguridad y continuidad de la red de cicloinfraestructura.</t>
  </si>
  <si>
    <t>PE-MO-C-17</t>
  </si>
  <si>
    <t>Mantenimiento de vías del Distrito</t>
  </si>
  <si>
    <t>Intervención de corredores viales del distrito mediante obras de reparación puntual que permitan conservar las condiciones de circulación, conectividad y seguridad vial y que contribuyan al funcionamiento eficiente del sistema de movilidad.</t>
  </si>
  <si>
    <t>Ficha No. 19 — Gestión del sistema de movilidad</t>
  </si>
  <si>
    <t>Gestión del sistema de movilidad</t>
  </si>
  <si>
    <t>Formular, adoptar e implementar instrumentos, planes y acciones para la gestión integral del sistema de movilidad del distrito que contribuyan a a mejorar la conectividad, accesibilidad y sostenibilidad  del territorio</t>
  </si>
  <si>
    <t>Comprende la formulación, adopción, actualización e implementación de planes, programas, estudios e instrumentos para la gestión del sistema de movilidad a Través de los cuales se desarrollan estrategias para la movilidad peatonal, ciclista y multimodal la planificación y actualización de la infraestructura vial urbano-rural, la estructuración de planes para el transporte público colectivo, masivo e individual, y la incorporación de sistemas inteligentes y herramientas para la gestión y disponibilidad de datos de movilidad, en función del mejoramiento de las condiciones de accesibilidad, conectividad, seguridad vial y sostenibilidad ambiental.</t>
  </si>
  <si>
    <t>PE-MO-G-17</t>
  </si>
  <si>
    <t>Formulación y adopción  del Plan peatonal distrital</t>
  </si>
  <si>
    <t xml:space="preserve">Formulación de un plan que promueva el mejoramiento de la conectividad y accesisibilidad en el territorio, priorizando la movilidad no motorizada. El plan incorpora la actualización de inventarios y diagnósticos, la identificación, formulación  y priorización de proyectos y los lineamientos generales para la intervención y mantenimiento de la infraestructura peatonal </t>
  </si>
  <si>
    <t>Área Metropolitana del Valle de Aburrá</t>
  </si>
  <si>
    <t xml:space="preserve">Documento técnico para planeación y seguimiento del sistema de movilidad
</t>
  </si>
  <si>
    <t>PE-MO-G-18</t>
  </si>
  <si>
    <t>Formulación y adopción del plan maestro Distrital de la bicicleta y la micromovilidad</t>
  </si>
  <si>
    <t xml:space="preserve">Formulación de un plan maestro que se articule con el Plan Maestro de la bicicleta del AMVA, centralice la planificación de la cicloinfraestructura a nivel distrital y unifique criterios de intervención bajo los prpincipios del Plan Integral del Movilidad Sostenible para Medellín - PIMSMed. El plan desarrolla análisis espaciales y multidimensionales para intervenir la red de ciclorrutas de la ciudad  e incorpora la priorización de intervenciones de acuerdo al nivel de impacto de las mismas. </t>
  </si>
  <si>
    <t>Plan Maestro Distrital de la Bicleta y Micromovildiad formulado</t>
  </si>
  <si>
    <t>PE-MO-G-19</t>
  </si>
  <si>
    <t>Transporte público colectivo y masivo</t>
  </si>
  <si>
    <t>Formulación de la red multimodal de transporte del distrito</t>
  </si>
  <si>
    <t>Formulación en nivel de prefactibilidad de una red de corredores multimodales de transporte, coherente y articulada con la identificación de corredores estratégicos adelantada por otros actores (Metro de Medellín, AMVA) el Plan de Ordenamiento Territorial y otros instrumentos de planificación. La conformación de la red debe ser acorde  con la vocación y orden de los corredores que la integran, así como sus caracteristicas territoriales, su relación con los tratamientos urbanos, la estructura ecológica principal y el área ciclable.</t>
  </si>
  <si>
    <t>Departamento Administrativo de Planeación</t>
  </si>
  <si>
    <t>Red multimodal del Distrito Formulada</t>
  </si>
  <si>
    <t>PE-MO-G-20</t>
  </si>
  <si>
    <t>Actualización zonal de la infraestructura vial Urbano-Rural proyectada del distrito</t>
  </si>
  <si>
    <t>Actualización integral de los proyectos viales en las zonas que no hacen parte de las áreas de intervención estratégica -AIE- (Nororiental, Noroccidental, Suroriental y Suroccidental) y todos los corregimientos del Distrito</t>
  </si>
  <si>
    <t>Plan vial Distrital actualizado</t>
  </si>
  <si>
    <t>PE-MO-G-21</t>
  </si>
  <si>
    <t>Actualización de los corredores de conectividad regional y nacional</t>
  </si>
  <si>
    <t>Priorización de proyectos que permitan el desarrollo de sistemas de conectividad eficiente y competitiva con la regíon y el país. Incluye los análisis tecnicos, económicos y ambientales para la actualización de los corredores y la posterior intervención de los mismos de manera articulada con los demás elementos del sistema público y colectivo.</t>
  </si>
  <si>
    <t>Infraestructuras de conectividad regional y nacional actualizadas</t>
  </si>
  <si>
    <t>PE-MO-G-22</t>
  </si>
  <si>
    <t>Formulación, adopción e implementación de planes para el transporte público colectivo, masivo e individual</t>
  </si>
  <si>
    <t>Formulación de planes que orienten las estrategias para la optimización del transporte  público del distrito. Dichos planes incluyen el desarrollo de lineamientos para la sostenibilidad del sistema, la definición de una propuesta tarifaria y la propuesta de reestructuración y racionalización de rutas de transporte público.</t>
  </si>
  <si>
    <t>Planes formulados</t>
  </si>
  <si>
    <t>PE-MO-G-23</t>
  </si>
  <si>
    <t>Gestión inteligente del tránsito sostenible</t>
  </si>
  <si>
    <r>
      <rPr>
        <sz val="9"/>
        <color rgb="FF1A1814"/>
        <rFont val="DM Sans"/>
      </rPr>
      <t>Formulación de medidas para la gestión de la demanda de vehículos particulares</t>
    </r>
    <r>
      <rPr>
        <b/>
        <sz val="9"/>
        <color rgb="FFFF0000"/>
        <rFont val="DM Sans"/>
      </rPr>
      <t xml:space="preserve"> </t>
    </r>
    <r>
      <rPr>
        <sz val="9"/>
        <color rgb="FF000000"/>
        <rFont val="DM Sans"/>
      </rPr>
      <t>e incentivos de modos sostenibles</t>
    </r>
  </si>
  <si>
    <t>Generación de un sistema integral de gestión de la demanda vehicular en Medellín. Incluye el análisis de la movilidad actual y de la eficiencia de las medidas existentes, la evaluación de estratégias (peajes urbanos, cobro por congestión, ajuste al pico y placa) y el estudio e identificación de de incentivos para modos sostenbles.</t>
  </si>
  <si>
    <t>Medidas formuladas</t>
  </si>
  <si>
    <t>PE-MO-G-24</t>
  </si>
  <si>
    <t>Transporte de carga</t>
  </si>
  <si>
    <t xml:space="preserve">Formulación, adopción e implementación del plan de actualización de medidas para mejorar el sistema de transporte de carga </t>
  </si>
  <si>
    <t>El plan contempla la actualización de las medidas existentes para optimizar el sistema de transporte de carga del Distrito. Incluye al análisis de las problemáticas actuales, las condiciones limitantes asociadas a los espacios de cargue y descargue y el impacto ambiental del parque automotor. Adicionalmente, el plan incorpora las prioridades, financiación, recursos y cronograma de implementación de las medidas seleccionadas.</t>
  </si>
  <si>
    <t>Medidas actualizadas</t>
  </si>
  <si>
    <t>PE-MO-G-25</t>
  </si>
  <si>
    <t>Gestión inteligente de la oferta y la demanda de movilidad</t>
  </si>
  <si>
    <t>Formulación, adopción e implementación del plan para el manejo y disponibilidad de datos inteligentes para la movilidad sostenible</t>
  </si>
  <si>
    <t>Plan que contiene las acciones estratégicas para el manejo y la disponibilidad de datos inteligentes para la movilidad sostenible en Medellín. Incorpra la definicion de protocolos para la gestión y procesamiento de datos, el diseño de mecanismos de comunicación y articulación interinstitucional para garantizar el flujo de información de calidad. Adicionalmente, como parte del pan, se desarrollan herramientas de visualización y análisis de datos accesibles para ciudadanos y autoridades</t>
  </si>
  <si>
    <t>Plan Formulado</t>
  </si>
  <si>
    <t>Ficha No. 20 — Gestión para la concreción de centralidades</t>
  </si>
  <si>
    <t>Gestión para la concreción de centralidades</t>
  </si>
  <si>
    <t>Sistema de Ocupación</t>
  </si>
  <si>
    <t>Subsistema de Centralidades</t>
  </si>
  <si>
    <t>Desarrollar e implementar los instrumentos urbanísticos y programas de inversión necesarios para consolidar la red de centralidades definida en el POT, fortaleciendo el equilibrio territorial y la dinamización económica en el territorio.</t>
  </si>
  <si>
    <t>Comprende la formulación e implementación de los instrumentos de planificación y gestión urbanistica, programas sectoriales, instrumentos complementarios de planificación, programas de inversión e incentivos normativos necesarios para consolidar la red de centralidades urbanas y rurales definida en el POT, como eje estructurante del modelo policéntrico de ordenamiento del territorio distrital. Las acciones incluyen la delimitación y caracterización de las centralidades, la formulación de planes de intervención específicos, la identificación de proyectos detonadores de la transformación urbana, la gestión de los usos del suelo y la edificabilidad en el entorno de las centralidades, y la articulación con el sistema de movilidad y transporte público.</t>
  </si>
  <si>
    <t>PE-CE-G-01</t>
  </si>
  <si>
    <t>Modelo de gestión para la articulación intersectorial del desarrollo de centralidades</t>
  </si>
  <si>
    <t>Articulación con las secretarías del Distrito para la concreción de centralidades</t>
  </si>
  <si>
    <t>Proyecto orientado a coordinar y articular la gestión interinstitucional entre las dependencias del Distrito para la implementación de acciones, instrumentos y proyectos requeridos en la consolidación de la red de centralidades definida en el POT, garantizando coherencia en la inversión pública, la intervención territorial y el cumplimiento del modelo de ocupación policéntrico.</t>
  </si>
  <si>
    <t>Documentos técnicos realizados</t>
  </si>
  <si>
    <t>PE-CE-G-02</t>
  </si>
  <si>
    <t>Modelo de gestión integrado para la materialización de centralidades</t>
  </si>
  <si>
    <t>Fortalecimiento de centralidades a través de la implementación de programas sectoriales del Distrito y el Conglomerado</t>
  </si>
  <si>
    <t>Orientado a fortalecer la red de centralidades mediante la implementación articulada de programas sectoriales del Distrito y el Conglomerado, promoviendo la localización estratégica de inversiones, la dotación de equipamientos, la provisión de servicios y la dinamización económica, en coherencia con el modelo de ocupación policéntrico definido en el POT.</t>
  </si>
  <si>
    <t>Ficha No. 21  — Generación de Vivienda</t>
  </si>
  <si>
    <t>1. Identificación</t>
  </si>
  <si>
    <t>Generación de Vivienda</t>
  </si>
  <si>
    <t>6. Promover el acceso a la vivienda digna en los procesos de mejoramiento integral, consolidación y construcción del hábitat sostenible como escenarios de cohesión social y territorial, para disminuir el déficit cuantitativo y cualitativo de vivienda, bajo una perspectiva de cooperación regional.1. Orientar la equidad territorial y superar la segregación socio espacial, a través de un Sistema de Gestión para la Equidad Territorial a escala local, promoviendo como municipio núcleo, la articulación metropolitana y regional.2. Desarrollar el modelo de ocupación compacta y policéntrica con crecimiento hacia adentro, a través de la renovación de áreas de intervención estratégica del río, la consolidación del borde urbano-rural y la generación del nuevo eje de conexión regional oriente-occidente.4. Promover el desarrollo de un territorio resiliente que de prelación a la atención de los factores y situaciones de riesgo en áreas de mayor vulnerabilidad social, favoreciendo la implementación de medidas de mitigación</t>
  </si>
  <si>
    <t>Subsistema Habitacional</t>
  </si>
  <si>
    <t>Incrementar la oferta de vivienda en el Distrito de Medellín, para atender el déficit habitacional, consolidar el modelo de ocupación y promover condiciones de acceso a vivienda digna y bien localizada</t>
  </si>
  <si>
    <t xml:space="preserve">  Comprende intervenciones orientadas a incrementar la oferta habitacional del Distrito de Medellín mediante la activación de suelo urbano apto, la gestión territorial de situaciones de vulnerabilidad habitacional, el impulso a modalidades complementarias de acceso y producción de vivienda, y el fortalecimiento de las condiciones urbanísticas, sociales e institucionales que hacen posible el desarrollo habitacional sostenible. Abarca tanto actuaciones estructurantes sobre el territorio como acciones complementarias dirigidas a hogares en situación de precariedad, informalidad o riesgo, con criterios de equidad, sostenibilidad ambiental y articulación público-privada. Integra igualmente procesos de gestión del suelo, planificación de nuevos desarrollos, transformación de las formas de habitar y generación de conocimiento técnico para la toma de decisiones en materia de inversión habitacional.</t>
  </si>
  <si>
    <t>PIGECA; PAC &amp; VC; PRCC; POMCA; PRCC; PICCA; PEMOT; Política Pública y Hecho Metropolitano de Construcción Sostenible; Hecho Metropolitano de Economía Circular; Resolución 0194 de 2025; Ley de Ciudades Verdes; Zonificación Acústica</t>
  </si>
  <si>
    <t>PE-HA-E-01</t>
  </si>
  <si>
    <t>Reasentamiento integral de población</t>
  </si>
  <si>
    <t>Reasentamiento de población por obras de utilidad pública o proyectos de interés social</t>
  </si>
  <si>
    <t>Gestión del traslado y reubicación de hogares debido a la ejecución de obras públicas o proyectos de interés social, mediante la provisión de soluciones habitacionales adecuadas y el acompañamiento integral a las familias. Incluye la aplicación de la política pública de protección a moradores y actividades económicas y productivas, y la articulación institucional para garantizar equidad social y territorial en el proceso de reasentamiento.</t>
  </si>
  <si>
    <t>ISVIMED</t>
  </si>
  <si>
    <t>Hogares beneficiados con subsidios de vivienda (Construcción vivienda nueva, arrendamiento y adquisición de vivienda usada) (Número)</t>
  </si>
  <si>
    <t>PE-HA-E-02</t>
  </si>
  <si>
    <t>Reasentamiento de población por factores de riesgos o por eventos naturales</t>
  </si>
  <si>
    <t>Implementación de acciones para la reubicación definitiva de hogares y localizados en zonas de riesgo no mitigable o afectados por eventos naturales, asegurando condiciones habitacionales dignas y seguras para las familias. Comprende la gestión de soluciones de vivienda, el acompañamiento social integral y la liberación de áreas comprometidas para la reducción del riesgo y la recuperación ecositémica.</t>
  </si>
  <si>
    <t>PE-HA-C-03</t>
  </si>
  <si>
    <t>Gestión integral, regulación y control al inquilinato adecuado</t>
  </si>
  <si>
    <t>Inquilinato Saludable</t>
  </si>
  <si>
    <t>Implementación del programa Inquilinato Saludable como estrategia de mejoramiento de las condiciones de habitabilidad y convivencia en los establecimientos de inquilinato del distrito. Comprende acciones de inspección, asistencia técnica y acompañamiento a propietarios e inquilinos para garantizar el cumplimiento de estándares mínimos de salud, seguridad y salubridad, contribuyendo al ejercicio del derecho a una vivienda digna para la población más vulnerable.</t>
  </si>
  <si>
    <t>PE-HA-C-04</t>
  </si>
  <si>
    <t>Rehabilitación de inquilinatos precarios</t>
  </si>
  <si>
    <t>Ejecución de intervenciones físicas para la rehabilitación de inmuebles con uso de inquilinato que presenten condiciones precarias de habitabilidad, estructurales o de servicios públicos. Incluye la realización de diagnósticos técnicos, la formulación de proyectos de mejoramiento y la gestión de recursos para la rehabilitación de las edificaciones, garantizando condiciones dignas para las poblaciones que habitan en esta modalidad de arrendamiento.</t>
  </si>
  <si>
    <t>PE-HA-C-05</t>
  </si>
  <si>
    <t>Transición a la vivienda individual</t>
  </si>
  <si>
    <t>Desarrollo de estrategias para facilitar la transición de personas que habitan en inquilinatos hacia soluciones de vivienda individual, mediante el acceso a subsidios, créditos y programas habitacionales del sistema distrital. Comprende el diagnóstico socioeconómico de los hogares, la identificación de alternativas habitacionales viables y el acompañamiento social para garantizar una transición ordenada hacia formas de tenencia más estables y dignas.</t>
  </si>
  <si>
    <t>PE-HA-C-06</t>
  </si>
  <si>
    <t>Productividad y calidad en la producción de la vivienda y el hábitat</t>
  </si>
  <si>
    <t>Productividad y sostenibilidad en la producción de la vivienda y el hábitat</t>
  </si>
  <si>
    <t>Promoción de estrategias que incrementen la productividad en la producción de vivienda con criterios de sostenibilidad ambiental, eficiencia constructiva y optimización de costos. Incluye la incorporación de soluciones urbanísticas y constructivas innovadoras, el fomento a la tecnificación del proceso edificatorio y el desarrollo de modelos de gestión que mejoren la calidad y el desempeño ambiental del hábitat construido.</t>
  </si>
  <si>
    <t>PE-HA-E-07</t>
  </si>
  <si>
    <t>Gestión urbana de nuevos desarrollos habitacionales</t>
  </si>
  <si>
    <t>Gestión urbana e inmobiliaria</t>
  </si>
  <si>
    <t>Implementación de mecanismos de gestión urbana e inmobiliaria para el desarrollo de nuevos proyectos habitacionales en el distrito, articulando los instrumentos de planificación con la activación de suelo para vivienda. Comprende la identificación de áreas de oportunidad, la aplicación de mecanismos de distribución equitativa de cargas y beneficios, la gestión asociativa con promotores privados y la viabilización técnica y jurídica de los nuevos desarrollos.</t>
  </si>
  <si>
    <t>Recursos ordinarios, Otras fuentes</t>
  </si>
  <si>
    <t>PE-HA-E-08</t>
  </si>
  <si>
    <t>Gestión social e institucional</t>
  </si>
  <si>
    <t>Articulación de procesos de gestión social e institucional para el desarrollo y acompañamiento de nuevos proyectos habitacionales en el distrito, asegurando la participación comunitaria y la atención integral a las necesidades de los hogares beneficiarios. Incluye la coordinación interinstitucional, el diseño de rutas de atención y el fortalecimiento de las capacidades organizativas de las comunidades involucradas en los procesos de desarrollo habitacional.</t>
  </si>
  <si>
    <t>PE-HA-C-09</t>
  </si>
  <si>
    <t>Asequibilidad integral a los bienes y servicios del hábitat</t>
  </si>
  <si>
    <t>Fomento a la autogestión y formas de organización comunitaria</t>
  </si>
  <si>
    <t>Fortalecimiento de procesos de autogestión comunitaria para el acceso a los bienes y servicios del hábitat, mediante el apoyo a formas de organización solidaria y colectiva de los hogares. Comprende la asistencia técnica, jurídica y financiera a grupos organizados, el fomento a las modalidades de producción social del hábitat y el diseño de instrumentos que faciliten el acceso equitativo a suelo, vivienda y entorno habitacional de calidad.</t>
  </si>
  <si>
    <t>PE-HA-C-10</t>
  </si>
  <si>
    <t>Promoción de la economía solidaria en función del acceso a bienes y servicios habitacionales</t>
  </si>
  <si>
    <t>Fomento y desarrollo de modelos de economía solidaria aplicados al acceso a los bienes y servicios habitacionales, como estrategia para ampliar la asequibilidad de los hogares de menores ingresos. Incluye el apoyo a cooperativas de vivienda, fondos comunitarios, cajas de ahorro y otras formas asociativas que faciliten el financiamiento, producción y acceso a soluciones habitacionales de calidad fuera del mercado inmobiliario convencional.</t>
  </si>
  <si>
    <t>PE-HA-C-11</t>
  </si>
  <si>
    <t>Gestión del suelo para el acceso a la vivienda social y al hábitat sostenible</t>
  </si>
  <si>
    <t>Aplicación de instrumentos de gestión del suelo</t>
  </si>
  <si>
    <t>Implementación de instrumentos de planificación, gestión, intervención y financiación del suelo para habilitar áreas destinadas a vivienda social y facilitar la ejecución de proyectos habitacionales. Incluye el uso de herramientas legales, técnicas y administrativas para regular cómo se utiliza, ocupa y transforma el espacio físico del districto, a partir de la aplicación de mecanismos de gestión pública y público-privada que permitan controlar la especulación, capturar plusvalías y garantizar la disponibilidad de suelo asequible para los programas de vivienda de interés social y prioritaria.</t>
  </si>
  <si>
    <t>Viviendas de interés social construídas (número)</t>
  </si>
  <si>
    <t> Unidad</t>
  </si>
  <si>
    <t>PE-HA-E-12</t>
  </si>
  <si>
    <t>Calificación y habilitación de suelo</t>
  </si>
  <si>
    <t>Identificación, delimitación y habilitación progresiva de suelo para el desarrollo de vivienda de interés social, de acuerdo con el modelo de ocupación del POT. Comprende la definición normativa, la provisión de infraestructura urbana de soporte y la gestión de los instrumentos necesarios para activar el suelo calificado a corto, mediano y largo plazo, asegurando la oferta suficiente y oportuna para los programas habitacionales del distrito.</t>
  </si>
  <si>
    <t>PE-HA-C-13</t>
  </si>
  <si>
    <t>Innovación de los instrumentos de planeación, gestión y desarrollo territorial</t>
  </si>
  <si>
    <t>Diseño y ajuste de instrumentos normativos, de intervención, gestión y financiación que faciliten la generación de vivienda y optimicen el uso del suelo, incorporando mecanismos que mejoren la eficiencia, viabilidad y oportunidad en la ejecución de proyectos habitacionales. Incluye la revisión periódica del marco normativo y la incorporación de instrumentos que se fundamentan en la transición hacia modelos más flexibles, sostenibles e integradores que respondan a las complejidades socioespaciales y al desarrollo territorial habitacional.</t>
  </si>
  <si>
    <t>PE-HA-G-14</t>
  </si>
  <si>
    <t>Convivencia y transformación de conflictos en el hábitat</t>
  </si>
  <si>
    <t>Convivencia familiar y vecinal </t>
  </si>
  <si>
    <t>Implementación de procesos pedagógicos orientados a fortalecer la convivencia familiar y vecinal en los entornos habitacionales del distrito, promoviendo el respeto, la tolerancia y la transformación pacífica de conflictos. Comprende el diseño de estrategias de formación ciudadana que articulen el proyecto de vida personal con los proyectos colectivos comunitarios, fomentando la cultura del buen vivir y la construcción de paz en los territorios.</t>
  </si>
  <si>
    <t>PE-HA-E-15</t>
  </si>
  <si>
    <t>Nuevos desarrollos habitacionales de vivienda de interés social y prioritaria</t>
  </si>
  <si>
    <t>Gestión, implementación, construcción y desarrollo de proyectos habitacionales de vivienda de interés social y prioritaria en suelos habilitados del distrito, mediante la articulación de los instrumentos de planificación con los programas de gestión habitacional. Comprende la identificación de polígonos aptos, la estructuración de proyectos, ejecución de proyectos constructivos y coordinación entre actores públicos y privados y la gestión de subsidios y financiamiento para garantizar el acceso a vivienda digna de los hogares de menores ingresos.</t>
  </si>
  <si>
    <t>Viviendas recicladas y asignadas (Numero)</t>
  </si>
  <si>
    <t>PE-HA-G-16</t>
  </si>
  <si>
    <t>Acompañamiento y asistencia técnica en la gestión colectiva y producción social del hábitat</t>
  </si>
  <si>
    <t>Fortalecimiento de procesos de autogestión y producción social de vivienda mediante asistencia técnica, jurídica y urbanística a organizaciones sociales y comunitarias. Incluye el acompañamiento integral y apoyo institucional a las comunidades para que estas lideren la construcción y organización de sus propios entornos de vida, promoviendo modelos alternativos de producción del hábitat que mejoren las condiciones de vida de los hogares con menores capacidades para acceder al mercado formal de vivienda.</t>
  </si>
  <si>
    <t>PE-HA-G-17</t>
  </si>
  <si>
    <t>Adaptación a la forma de habitar en propiedad horizontal </t>
  </si>
  <si>
    <t>Implementación de programas de atención y acompañamiento a los hogares que habitan en propiedad horizontal, orientados a facilitar la adaptación a esta modalidad de vida compartida y a fomentar la autogestión y autorregulación de las copropiedades. Comprende acciones formativas, mediadoras y de asesoría técnica que contribuyan a la convivencia armónica y al cumplimiento de las obligaciones de la vida en comunidad.</t>
  </si>
  <si>
    <t>PE-HA-C-18</t>
  </si>
  <si>
    <t>Desarrollo de estudios de gestión de suelo para nuevos desarrollos habitacionales</t>
  </si>
  <si>
    <t>Elaboración de estudios técnicos, jurídicos y financieros para la gestión del suelo destinado a nuevos desarrollos habitacionales en el distrito, como insumo para la toma de decisiones y la programación de inversiones. Comprende el análisis de la disponibilidad y condiciones del suelo calificado, la evaluación de instrumentos de gestión aplicables y la formulación de estrategias de activación predial que viabilicen la producción de vivienda de interés social y prioritaria.</t>
  </si>
  <si>
    <t>Estudios de preinversión e inversión</t>
  </si>
  <si>
    <t xml:space="preserve"> Número </t>
  </si>
  <si>
    <t>Ficha No. 22 — Legalización de vivienda</t>
  </si>
  <si>
    <t xml:space="preserve">Ficha No. 1 </t>
  </si>
  <si>
    <t>Legalización de vivienda</t>
  </si>
  <si>
    <t xml:space="preserve">6. Promover el acceso a la vivienda digna en los procesos de mejoramiento integral, consolidación y construcción del hábitat sostenible como escenarios de cohesión social y territorial, para disminuir el déficit cuantitativo y cualitativo de vivienda, bajo una perspectiva de cooperación regional.1. Orientar la equidad territorial y superar la segregación socio espacial, a través de un Sistema de Gestión para la Equidad Territorial a escala local, promoviendo como municipio núcleo, la articulación metropolitana y regional. 2. Desarrollar el modelo de ocupación compacta y policéntrica con crecimiento hacia adentro, a través de la renovación de áreas de intervención estratégica del río, la consolidación del borde urbano-rural y la generación del nuevo eje de conexión regional oriente-occidente.4. Promover el desarrollo de un territorio resiliente que de prelación a la atención de los factores y situaciones de riesgo en áreas de mayor vulnerabilidad social, favoreciendo la implementación de medidas de mitigación.   
</t>
  </si>
  <si>
    <t>Formalizar la ocupación habitacional y brindar seguridad jurídica a los hogares mediante procesos de reconocimiento legal, regularización urbanística y articulación con programas de mejoramiento y provisión de infraestructura.</t>
  </si>
  <si>
    <t>Comprende los procesos técnicos, jurídicos y urbanísticos orientados a otorgar seguridad jurídica a los hogares que habitan en condiciones de informalidad predial, mediante su reconocimiento formal ante las instancias competentes y su incorporación a los instrumentos de gestión territorial del Distrito. Articula la caracterización de la tenencia, la regularización urbanística y la titulación como condiciones habilitantes para el acceso progresivo de los hogares a derechos asociados al hábitat, garantizando que dicho reconocimiento se integre a intervenciones que eleven las condiciones de habitabilidad en los territorios donde se desarrolla.</t>
  </si>
  <si>
    <t>PE-HA-C-19</t>
  </si>
  <si>
    <t>Mejoramiento integral de barrios</t>
  </si>
  <si>
    <t>Regularización integral de predios</t>
  </si>
  <si>
    <t>Reconocer y regularizar jurídica y urbanísticamente las viviendas ubicadas en asentamientos de origen informal que cumplan con las condiciones establecidas en la normativa vigente, mediante procesos de caracterización predial, titulación y aprobación urbanística que permitan a los hogares acceder a la formalidad habitacional y a las condiciones de habitabilidad que esta conlleva.</t>
  </si>
  <si>
    <t>Número de viviendas reconocida (regularizadas)_x000D_
Número de viviendas tituladas</t>
  </si>
  <si>
    <t xml:space="preserve">Número </t>
  </si>
  <si>
    <t>Ficha No. 23 — Mejoramiento de vivienda</t>
  </si>
  <si>
    <t>Mejoramiento de vivienda</t>
  </si>
  <si>
    <t>Mejorar las condiciones de habitabilidad física y de seguridad de las viviendas con déficit cualitativo, mediante programas de asistencia técnica y subsidios articulados con los procesos de legalización y regularización urbanística.</t>
  </si>
  <si>
    <t xml:space="preserve">La acción integral comprende intervenciones orientadas a reducir el déficit cualitativo de vivienda mediante el mejoramiento progresivo de las condiciones físicas y de habitabilidad de los hogares que presentan carencias en sus unidades habitacionales. Articula la asistencia técnica, el acompañamiento social y los instrumentos de financiamiento disponibles en los ámbitos distrital y nacional, integrando dichas intervenciones con los procesos de reconocimiento urbanístico y regularización predial como condición para garantizar la sostenibilidad y pertinencia territorial de las mejoras realizadas.
</t>
  </si>
  <si>
    <t>PE-HA-C-20</t>
  </si>
  <si>
    <t>Intervenir las condiciones físicas y de habitabilidad de las viviendas con déficit cualitativo, mediante la provisión de asistencia técnica, acompañamiento social y acceso a subsidios distritales y nacionales, articulados con los procesos de legalización y regularización urbanística, con el fin de mejorar de manera sostenible las condiciones de vida de los hogares beneficiarios.</t>
  </si>
  <si>
    <t>Hogares beneficiados con mejoramiento de una vivienda</t>
  </si>
  <si>
    <t>Ficha No. 24 — Mejoramiento integral</t>
  </si>
  <si>
    <t>Mejoramiento integral</t>
  </si>
  <si>
    <t>Mejorar de manera integral las condiciones físicas, ambientales, sociales y de accesibilidad de los asentamientos urbanos y rurales, fortaleciendo las condiciones del entorno, la calidad de vida y la inclusión territorial.</t>
  </si>
  <si>
    <t>Comprende la intervención integral del entorno, mejoramiento de la productividad sobre asentamientos con condiciones de precariedad rural, mejoramiento de la habitabilidad en veredas y centros poblados; con el objetivo de mejorar de manera integral sus condiciones físicas, ambientales, sociales y de accesibilidad, integrándolos a la estructura urbana formal del distrito. Las acciones incluyen el mejoramiento del espacio público, la construcción y mejoramiento de la infraestructura vial y de servicios públicos, la construcción de equipamientos comunitarios, el mejoramiento de viviendas, la atención del riesgo, la legalización urbanística y el acompañamiento socioeconómico a las comunidades, y entre otras acciones complementarias que permitan el mejoramiento integral.</t>
  </si>
  <si>
    <t>PE-HA-C-21</t>
  </si>
  <si>
    <t>Mejoramiento del entorno</t>
  </si>
  <si>
    <t>Es la cualificación del espacio urbano mediante intervenciones orientadas a la consolidación del tejido barrial, el mejoramiento de la accesibilidad, la adecuación del espacio público y la optimización de la infraestructura básica.</t>
  </si>
  <si>
    <t>Barrios Mejorados
(Polígono de tratamiento)
Hoy el indicador de producto es: Proyectos apoyados financieramente en Mejoramiento Integral de Barrios</t>
  </si>
  <si>
    <t>PE-HA-E-22</t>
  </si>
  <si>
    <t>Mejoramiento de la habitabilidad en veredas y centros poblados</t>
  </si>
  <si>
    <t>Comprende la cualificación de las condiciones de habitabilidad en suelo rural y de expansión, mediante intervenciones orientadas al mejoramiento de vivienda, acceso a servicios básicos, saneamiento y adecuación del entorno inmediato.</t>
  </si>
  <si>
    <t>Barrios Mejorados_x000D_
(Polígono de tratamiento)_x000D_
Hoy el indicador de producto es: Proyectos apoyados financieramente en Mejoramiento Integral de Barrios</t>
  </si>
  <si>
    <t>PE-HA-C-23</t>
  </si>
  <si>
    <t>Productividad y sostenibilidad de los asentamientos precarios rurales</t>
  </si>
  <si>
    <t>Orientado al fortalecimiento de la productividad y la sostenibilidad de los asentamientos rurales precarios, mediante intervenciones en vivienda, servicios básicos y medios de vida</t>
  </si>
  <si>
    <t>Ficha No. 25 — Fortalecimiento institucional</t>
  </si>
  <si>
    <t>Fortalecimiento institucional</t>
  </si>
  <si>
    <t>Implementar acciones de fortalecimiento de las capacidades técnicas, administrativas, tecnológicas y financieras de las entidades distritales, incrementando el acceso equitativo a bienes y servicios habitacionales.</t>
  </si>
  <si>
    <t>La acción integral orienta el fortalecimiento progresivo de las capacidades institucionales del Subsistema Habitacional del Distrito, mediante intervenciones que articulan la reorganización funcional y normativa de las entidades responsables, la cualificación de sus agentes, la producción de instrumentos de gestión y conocimiento, y la consolidación de mecanismos de información, seguimiento y articulación territorial. Su implementación se desarrolla de manera integrada bajo enfoques de derechos, género y equidad territorial, con incidencia en la escala distrital y en la articulación con el nivel metropolitano y regional.</t>
  </si>
  <si>
    <t>PE-HA-G-24</t>
  </si>
  <si>
    <t>Fortalecimiento institucional del sistema municipal habitacional</t>
  </si>
  <si>
    <t>Descentralización de los servicios del subsistema Habitacional</t>
  </si>
  <si>
    <t>Definir y formalizar el modelo operativo para la desconcentración territorial de los servicios habitacionales distritales, estableciendo competencias, rutas de atención y esquemas de coordinación interinstitucional que garanticen el acceso equitativo a la oferta habitacional en todo el territorio distrital.</t>
  </si>
  <si>
    <t>Número Documentos de planeación elaborados</t>
  </si>
  <si>
    <t>PE-HA-G-25</t>
  </si>
  <si>
    <t>Construcción de agendas, alianzas y acuerdos para el desarrollo del sistema con visión urbano-regional</t>
  </si>
  <si>
    <t>Estructurar y formalizar mecanismos de articulación interinstitucional entre el Distrito y actores metropolitanos y regionales, que orienten la gestión conjunta y la gobernanza compartida del Subsistema Habitacional con visión de largo plazo.</t>
  </si>
  <si>
    <t>PE-HA-G-26</t>
  </si>
  <si>
    <t>Adaptación a la estructura organizacional</t>
  </si>
  <si>
    <t>Ajustar las estructuras funcionales de las entidades del Subsistema Habitacional a los requerimientos normativos, técnicos y de gestión del ordenamiento territorial, con el fin de mejorar su capacidad operativa e institucional para la implementación de la política habitacional.</t>
  </si>
  <si>
    <t>PE-HA-G-27</t>
  </si>
  <si>
    <t>Revisión, ajuste y creación de normas para el desarrollo habitacional con perspectiva de derechos, de género y territorial</t>
  </si>
  <si>
    <t>Actualizar y desarrollar el marco normativo que rige el desarrollo habitacional del Distrito, incorporando criterios de derechos humanos, equidad de género y diferenciación territorial como condiciones transversales para la toma de decisiones en materia habitacional.</t>
  </si>
  <si>
    <t>PE-HA-G-28</t>
  </si>
  <si>
    <t>Revisión y ajuste del PEHMED</t>
  </si>
  <si>
    <t>Actualizar el Plan Estratégico Habitacional de Medellín –PEHMED– como instrumento rector de la política pública habitacional, garantizando su coherencia con el POT vigente y su pertinencia frente a las dinámicas territoriales, sociales y normativas del Distrito.</t>
  </si>
  <si>
    <t>PE-HA-G-29</t>
  </si>
  <si>
    <t>Banco de programas y proyectos como componente del BPIM</t>
  </si>
  <si>
    <t>Consolidar un inventario estructurado de programas y proyectos habitacionales que permita orientar la priorización presupuestal y la toma de decisiones de inversión, articulado al Banco de Programas e Inversiones del Municipio.</t>
  </si>
  <si>
    <t>PE-HA-G-30</t>
  </si>
  <si>
    <t>Construcción colectiva de sentidos de la política pública habitacional</t>
  </si>
  <si>
    <t>Formación, capacitación y generación de competencias de los sujetos y actores del Subsistema Habitacional</t>
  </si>
  <si>
    <t>Fortalecer las capacidades técnicas y conceptuales de los agentes institucionales y comunitarios del Subsistema Habitacional mediante programas de formación con enfoque de derechos, género y gestión territorial, que mejoren la calidad de la intervención pública en materia habitacional.</t>
  </si>
  <si>
    <t>PE-HA-G-31</t>
  </si>
  <si>
    <t>Comunicaciones para el desarrollo del subsistema Habitacional</t>
  </si>
  <si>
    <t>Desarrollar una estrategia de comunicación pública que oriente la divulgación, apropiación social y posicionamiento de la política habitacional entre la ciudadanía, las entidades y los actores del territorio, favoreciendo la transparencia y la participación informada.</t>
  </si>
  <si>
    <t>PE-HA-G-32</t>
  </si>
  <si>
    <t>Construcción de conocimiento e innovación social en vivienda y hábitat</t>
  </si>
  <si>
    <t>Diseño, construcción e implementación del subsistema de información del subsistema habitacional</t>
  </si>
  <si>
    <t>Diseñar e implementar una plataforma de información habitacional que integre la captura, procesamiento y disponibilidad de datos estratégicos para la planificación, el seguimiento y la gestión territorial del Subsistema Habitacional. Diseñar e implementar una plataforma de información habitacional que integre la captura, procesamiento y disponibilidad de datos estratégicos para la planificación, el seguimiento y la gestión territorial del Subsistema Habitacional.</t>
  </si>
  <si>
    <t>PE-HA-G-33</t>
  </si>
  <si>
    <t>Laboratorio y Observatorio del Hábitat</t>
  </si>
  <si>
    <t>Crear y poner en operación un espacio de producción de conocimiento e innovación social aplicado al hábitat, que genere insumos técnicos y analíticos para la formulación, ajuste y evaluación de la política habitacional distrital con base en evidencia territorial.</t>
  </si>
  <si>
    <t>PE-HA-G-34</t>
  </si>
  <si>
    <t>Sistema de seguimiento, monitoreo, evaluación y rendición de cuentas de la Política pública habitacional</t>
  </si>
  <si>
    <t>Establecer el marco metodológico, los indicadores y los procedimientos que permitan medir el avance, los resultados y el impacto de la política habitacional, asegurando trazabilidad en la gestión y transparencia ante la ciudadanía y los organismos de control.</t>
  </si>
  <si>
    <t>Ficha No. 26 — Consolidación de las Zonas de tratamiento especial (ZTE) a nivel distrital</t>
  </si>
  <si>
    <t>Consolidación de las Zonas de tratamiento especial (ZTE) a nivel distrital</t>
  </si>
  <si>
    <t>7. Apoyar y fomentar el desarrollo rural por medio de la producción sostenible y agroecológica a través de explotaciones agrícolas familiares, buscando configurar una sistema de seguridad y soberanía alimentaria, en armonía con la protección ambiental, la biodiversidad, los recursos y servicios ambientales, así como las características de su hábitat en el entorno metropolitano, para el mejoramiento sostenido de la calidad de vida de la población rural, procurando asegurar una efectiva y eficiente contribución de la economía rural al proceso de desarrollo.</t>
  </si>
  <si>
    <t>Tratamientos, usos del suelo aprovechamientos y obligaciones</t>
  </si>
  <si>
    <t>Adoptar e implementar los instrumentos normativos y de gestión específicos para las Zonas de Tratamiento Especial definidas en el POT estableciendo regímenes diferenciados de planificación que respondan a las áreas con vocación de ciencia, tecnología e innovación y potencien procesos de renovación, accesibilidad y conectividad urbana.</t>
  </si>
  <si>
    <t xml:space="preserve">Comprende la estrategia integral para la formulación e implementación de las Zonas de Tratamiento Especial (ZTE) mediante la adopción y aplicación de los instrumentos normativos, de gestión específicos y regímenes diferenciados de planificación para consolidar la vocación en ciencia, tecnología e innovación del Distrito. Las acciones para consolidar las ZTE incluyen el diagnóstico, la caracterización y la definición de usos permitidos, intensidades y condiciones de edificabilidad, y la formulación de programas de gestión articulados con las comunidades locales y los actores interesados. </t>
  </si>
  <si>
    <t>PEMOT; PMAA; PICCA; PAC &amp; VC; PRCC; PIGECA; PRCC; Política Pública y Hecho Metropolitano de Construcción Sostenible; Hecho Metropolitano de Economía Circular; Resolución 0194 de 2025; Esquema de Conectividades Ecosistémicas; DRMI; Reserva Forestal Protectora del Rio Nare; POMCA Aurra y Aburrá; CVMVA; Ley 2469 de 2025; Ley 2478 de 2025; Humedales Urbanos AMVA; PMEPVU, reglamentaciones uso y aprovechamiento de la flora y fauna amenazada; Plan + Aire Puro; Resolución 1541 de 2013; Resolución 2254 de 2017; Resolución 627 de 2006; Restricciones en la Ladera Suroriental; Decreto 1077 de 2015; Estudios básicos de amenazas; Decreto 2157 de 2017; ZUAP de FF; Resolución 2231 de 2018; Plan de Acción del Ruido, Zonificación Acústica; Decreto 1347 de 2021</t>
  </si>
  <si>
    <t>PE-ED-E-01</t>
  </si>
  <si>
    <t>Estrategia integral para la declaratoria e implementación de las Zonas de Tratamiento Especial</t>
  </si>
  <si>
    <t>Implementación de las zonas de tratamiento especial (ZTE)</t>
  </si>
  <si>
    <t>Desarrollo y puesta en marcha de las áreas estratégicas que, por sus particularidades sociales, ambientales, funcionales y patrimoniales, requieren un régimen normativo diferenciado de planificación que se oriente a consolidar un ecosistema de ciencia, tecnología e innovación urbana mediante la articulación interinstitucional y la aplicación de usos del suelo específicos e instrumentos financieros precisos.</t>
  </si>
  <si>
    <t>Servicio de apoyo financiero a programas y proyectos de Ciencia, Tecnología e Innovación (CTI) para la generación de conocimiento, desarrollo tecnológico e innovación. (I+D+i)</t>
  </si>
  <si>
    <t xml:space="preserve">unidad
</t>
  </si>
  <si>
    <t>Ficha No. 27 — Gestión de los usos del suelo</t>
  </si>
  <si>
    <t>Gestión de los usos del suelo</t>
  </si>
  <si>
    <t>Formular e implementar instrumentos de gestión de los usos del suelo en el distrito que permitan regular las actividades económicas en zonas residenciales y las áreas de actividad agroforestal.</t>
  </si>
  <si>
    <t>Comprende la estrategia integral para la administración y gestión de los usos del suelo en el territorio distrital mediante la formulación e implementación del Protocolo Ambiental y Urbanístico (PAU) como instrumento orientado a armonizar las dinámicas urbanas y ambientales y garantizar la compatibilidad entre las distintas actividades y vocaciones del territorio, e igualmente ncluye la implementación y mantenimiento de sistemas agroforestales en las áreas de actividad agroforestal,  priorizando los corregimientos de Palmitas y San Cristóbal, como estrategia para aumentar la producción agropecuaria local, diversificar la economía campesina, fortalecer la seguridad alimentaria e incrementar los sumideros de carbono frente a los crecientes eventos climáticos extremos.</t>
  </si>
  <si>
    <t>PE-ED-G-02</t>
  </si>
  <si>
    <t>Administración de procedimientos para la correcta articulación de los usos del suelo</t>
  </si>
  <si>
    <t>Formulación y aplicación del Protocolo Ambiental y Urbanístico (PAU) para la gestión de los usos del suelo</t>
  </si>
  <si>
    <t>Formulación y puesta en marcha del Protocolo Ambiental y Urbanístico (PAU) como la herramienta técnico-normativa central para la administración y gestión de los usos del suelo distrital. Su propósito es integrar el desarrollo urbano y la conservación del entorno natural, estableciendo reglas claras que aseguren que los usos del suelo sean sostenibles y compatibles con la vocación del territorio.</t>
  </si>
  <si>
    <t xml:space="preserve">Departamento Administrativo de Planeación </t>
  </si>
  <si>
    <t>Documentos de lineamientos técnicos
Documentos de estudios técnicos
Sistema de información implementados</t>
  </si>
  <si>
    <t>Unidad
Unidad
Unidad</t>
  </si>
  <si>
    <t>6
6
6</t>
  </si>
  <si>
    <t xml:space="preserve"> $ 128.846.382,64 
 $ 1.902.310.000,00 
 $ 6.397.400.000,00 
</t>
  </si>
  <si>
    <t>PE-ED-G-03</t>
  </si>
  <si>
    <t>Fortalecimiento del territorio rural mediante producción sostenible y agroecológica, en coherencia con el modelo de ocupación del POT</t>
  </si>
  <si>
    <t>Implementación  y mantenimiento de sistemas agroforestales para seguridad alimentaria, resiliencia climática y diversificación económica</t>
  </si>
  <si>
    <t>Corresponde a la implementación y mantenimiento de sistemas agroforestales en el territorio rural del Distrito, enmarcado en el principio rector de "una ruralidad sostenible" y orientado a la integración de actividades agrícolas, forestales y ambientales que contribuyan a la seguridad y soberanía alimentaria, la resiliencia climática y la diversificación económica rural. El proyecto aporta a la preservación de la Estructura Ecológica Principal y al fomento del desarrollo rural mediante explotaciones agrícolas familiares bajo criterios agroecológicos, en armonía con la protección ambiental, la biodiversidad y los servicios ambientales del entorno metropolitano, para el mejoramiento sostenido de la calidad de vida de la población rural.</t>
  </si>
  <si>
    <t>Secretaría de Desarrollo Económico</t>
  </si>
  <si>
    <t>Servicio de restauración de ecosistemas
Superficie reforestada 
Personas capacitadas</t>
  </si>
  <si>
    <t>Ha
Ha
Número</t>
  </si>
  <si>
    <t>240
120
240</t>
  </si>
  <si>
    <t xml:space="preserve"> $ 142.981.481,48 
 $ 52.051.384,74 
 $ 5.224.725,82 
</t>
  </si>
  <si>
    <t>Ficha No. 28 — Consolidación de la Planificación complementaria distrital</t>
  </si>
  <si>
    <t>Consolidación de la Planificación complementaria distrital</t>
  </si>
  <si>
    <t>Sistemas Institucionales y de Gestión</t>
  </si>
  <si>
    <t>Sistema de gestión para la equidad territorial</t>
  </si>
  <si>
    <t>Subsistema de Planificación complementaria</t>
  </si>
  <si>
    <t>Formular y adoptar los instrumentos de planificación complementaria de segundo y tercer nivel como soporte del modelo de ocupación, para desarrollar y concretar las determinaciones del ordenamiento en ámbitos específicos del territorio.</t>
  </si>
  <si>
    <t>Comprende la formulación y adopción de instrumentos de planificación complementaria de segundo y tercer nivel, considerando los instrumentos de planificación territorial y los de gestión urbanística, orientados a desarrollar y concretar los lineamientos del ordenamiento territorial en ámbitos y áreas estratégicas del Distrito. Las acciones incluyen la formulación y adopción de los instrumentos de segundo nivel asociados a Macroproyectos, Planes Urbano Integral del Ámbito Ladera -PUIAL-, y Planes Rurales Integrales -PRI-; y, a los instrumento de tercer nivel relacionados con Planes Parciales -PP-, Planes de Legalización, Regularización y Mejoramiento del Hábitat -PLRMH-, Planes Maestros, Unidades de Planificación Rural -UPR-, Planes Especiales de Manejo y Protección del Patrimonio -PEMP-, Distrito Rural Campesino, Planes de Manejo Ambiental -PMA-, Planes de Manejo Arqueológico y Planes Especiales de Salvaguardia.</t>
  </si>
  <si>
    <t>PE-PC-G-01</t>
  </si>
  <si>
    <t xml:space="preserve">Instrumentos de planificación complementaria </t>
  </si>
  <si>
    <t>Formulación y adopción de Instrumentos de Planificación complementaria de Segundo nivel</t>
  </si>
  <si>
    <t>Formulación y adopción de los instrumentos de planificación territorial y los de gestión urbanística de segundo nivel que permitan concretar y desarrollar el modelo de ocupación territorial en ámbitos estratégicos del distrito, permitiendo la transición de las directrices generales a normas de gestión urbanística y rural específicas. A través de este proceso, se reglamentan los Macroproyectos, los Planes Urbano Integral del Ámbito Ladera -PUIAL-, y los Planes Rurales Integrales -PRI-; garantizando así un desarrollo equilibrado que integre el desarrollo distrital y metropolitano con la infraestructura pública y la preservación del capital natural y cultural.</t>
  </si>
  <si>
    <t>Documentos técnicos desarrollados en proceso de formulación y adopción de instrumentos de segundo nivel (DTS-Formulación)
Proyectos de decreto de Instrumentos de segundo nivel adoptados (Desagregación instrumentos nuevos y modificacione
Proyectos de decreto de Instrumentos de segundo nivel adoptados (Desagregación instrumentos nuevos y modificaciones)
 Proyectos de decreto de Instrumentos de tercer nivel adoptados (Desagregación instrumentos nuevos y modificaciones)</t>
  </si>
  <si>
    <t>PE-PC-G-02</t>
  </si>
  <si>
    <t>Instrumentos de planificación complementaria</t>
  </si>
  <si>
    <t>Formulación y adopción de Instrumentos de Planificación complementaria de Tercer nivel</t>
  </si>
  <si>
    <t>Formulación y adopción de instrumentos de planificación territorial y de gestión urbanística de tercer nivel para concretar el modelo de ocupación territorial en ámbitos estratégicos del distrito. Mediante el desarrollo técnico y normativo de Macroproyectos, Planes Parciales -PP-, Planes de Legalización, Regularización y Mejoramiento del Hábitat -PLRMH-, Planes Maestros, Áreas de Preservación de Infraestructura y del Sistema Público y Colectivo -API-, Unidades de Planificación Rural -UPR-, Planes Especiales de Manejo y Protección del Patrimonio -PEMP-, Distrito Rural Campesino, Planes de Manejo Ambiental -PMA-, Planes de Manejo Arqueológico y Planes Especiales de Salvaguardia -PES-, se busca concretar las disposiciones generales del ordenamiento en acciones y actuaciones específicas y en soportes efectivos para la gestión urbanística de acuerdo con las necesidades particulares de cada zona intervenida.</t>
  </si>
  <si>
    <t>Ficha No. 29 — Formulación y adopción de instrumentos de financiación e intervención del suelo</t>
  </si>
  <si>
    <t>Formulación y adopción de instrumentos de financiación e intervención del suelo</t>
  </si>
  <si>
    <t>1. Orientar la equidad territorial y superar la segregación socio espacial, a travésde un Sistema de Gestión para la Equidad Territorial a escala local,promoviendo como municipio núcleo, la articulación metropolitana y regional.</t>
  </si>
  <si>
    <t>Subsistema de Financiación e intervención del suelo</t>
  </si>
  <si>
    <t>Formular e implementar los instrumentos de gestión y financiación establecidos en el POT para garantizar la distribución equitativa de cargas y beneficios.</t>
  </si>
  <si>
    <t>Comprende la formulación e implementación de instrumentos de gestión del Plan de Ordenamiento Territorial (POT) y de mecanismos para la gestión integral del espacio público, con el fin de fortalecer la administración, regulación y aprovechamiento sostenible del territorio. Las acciones incluyen la formulación e implementación de los instrumentos de gestión del POT, así como la aplicación de la reglamentación sobre el mantenimiento, administración y aprovechamiento económico del espacio público, garantizando su adecuado uso, sostenibilidad y contribución al bienestar colectivo.</t>
  </si>
  <si>
    <t>PRCC; PICCA; PAC&amp;VC; CVMVA; PMEPVU; Ley 2476 de 2025; Rln 2140 de 2016 Paramo de las baldias; Hecho Metropolitano de Construcción Sostenible</t>
  </si>
  <si>
    <t>PE-FI-G-01</t>
  </si>
  <si>
    <t>Instrumentos de gestión del POT</t>
  </si>
  <si>
    <t>Formulación e implementación de instrumentos de gestión del POT</t>
  </si>
  <si>
    <t>Diseño y puesta en marcha de herramientas de gestión y financiación que aseguren la operatividad técnica y normativa del Plan de Ordenamiento Territorial (POT) a partir de una distribución equitativa de las cargas y beneficios derivados del desarrollo urbano. A través de la aplicación de mecanismos para la gestión integral, administración y aprovechamiento económico del suelo, se busca fortalecer la regulación del territorio, garantizar su sostenibilidad a largo plazo y consolidar un modelo de ciudad más equitativo.</t>
  </si>
  <si>
    <t>Documentos de lineamientos técnicos elaborados
Documentos de planeación elaborados para el seguimiento a la implementación de instrumentos y aplicación de recursos</t>
  </si>
  <si>
    <t>2PE-FI-G-02</t>
  </si>
  <si>
    <t>Instrumentos para la gestión del espacio público</t>
  </si>
  <si>
    <t>Aplicación de la reglamentación sobre el mantenimiento, administración y aprovechamiento económico del espacio público</t>
  </si>
  <si>
    <t xml:space="preserve">Ejecución técnica y normativa de los lineamientos del Plan de Ordenamiento Territorial (POT) para transformar el espacio público en un activo sostenible y regulado, buscando coordinar acciones de mantenimiento preventivo, esquemas de administración eficiente y modelos de aprovechamiento económico que permitan captar recursos para el beneficio colectivo. </t>
  </si>
  <si>
    <t>Ficha No. 30 — Fortalecimiento de la funcionalidad de la estructura ecológica para un territorio sostenible</t>
  </si>
  <si>
    <t>Fortalecimiento de la funcionalidad de la estructura ecológica para un territorio sostenible</t>
  </si>
  <si>
    <t>3. Preservar la Estructura Ecológica Principal como elemento estructurante del territorio que constituye la base de la vida.4. Promover el desarrollo de un territorio resiliente que de prelación a la atención de los factores y situaciones de riesgo en áreas de mayor vulnerabilidad social, favoreciendo la implementación de medidas de mitigación.</t>
  </si>
  <si>
    <t>Sistema ambiental gestión del riesgo y adaptación al cambio climático</t>
  </si>
  <si>
    <t>Adaptación al cambio climático</t>
  </si>
  <si>
    <t>Consolidar la funcionalidad de la Estructura Ecológica Principal y Complementaria, mediante procesos de restauración, rehabilitación, optimización, manejo sostenible, gestión del conocimiento y el monitoreo preventivo, para preservar los servicios ecosistémicos y aumentar la resiliencia ambiental y climática del territorio.</t>
  </si>
  <si>
    <t xml:space="preserve">Abarca la ejecución física de acciones de restauración, rehabilitación de coberturas y recuperación de retiros, soportada en el saneamiento predial, la administración de activos naturales y el monitoreo preventivo del suelo de protección. Incluye la generación de insumos para la planificación e intervención de ecosistemas estratégicos (humedales, acuíferos, cuencas y cerros) y el desarrollo de instrumentos para la optimización de la infraestructura hidráulica y el drenaje sostenible. Integra la implementación de incentivos a la conservación, mecanismos de asociación territorial y plataformas de gobernanza para asegurar la promover la sostenibilidad biótica y fomentar el aprovechamiento sostenible de los servicios ecosistémicos.
</t>
  </si>
  <si>
    <t>PAC &amp; VC; PRCC; PICCA; PIGECA; PMEPVU; PMAA; POMCA Aburrá; PEMOT; PUEAA; DRMI; CVMVA; Ley 2476 de 2025 Ley de Ciudades Verdes; Ley 2469 de 2025 Humedales; Ley 2478 de 2025 Humedales; Hecho Metropolitano Red Espacios Públicos y Equipamientos; Plan de Renaturalización de Medellín; Plan de Silvicultura Urbana; Manual de Silvicultura Urbana; Conceptos del Comité Técnico Interinstitucional de Silvicultura Urbana y Paisajismo; Planes de manejo del Cerro El Volador, El Nutibara y La Asomadera; Esquema de Conectividades Ecosistémicas; Reglamentaciones de uso y aprovechamiento de la flora y fauna amenazada; Humedales Urbanos AMVA; Reserva Forestal Protectora del Río Nare; Guía 3 — Guía para la inclusión de criterios de sostenibilidad en el diseño de espacios abiertos (AMVA)</t>
  </si>
  <si>
    <t>PE-CC-E-01</t>
  </si>
  <si>
    <t>Gestión integral para la consolidación de la red de conectividad ecológica</t>
  </si>
  <si>
    <t>Conservación y restauración de la red de conectividad ecológica</t>
  </si>
  <si>
    <t xml:space="preserve">Acciones de rehabilitación, revegetalización y manejo de coberturas para la restauración de la conectividad ecológica en el suelo rural (incluye la ampliación de acciones de reforestación, siembra de especies nativas, el mantenimiento de áreas intervenidas y la articulación con actores públicos y privados para contribuir a la sostenibilidad ambiental del Distrito), las áreas de borde (en términos de las actividades del CVMVA) y la infraestructura verde urbana. Incluye el control de factores de degradación, el monitoreo de funcionalidad ecosistémica y la adecuación de corredores bióticos en el marco de la Ley de Ciudades Verdes de 2025. </t>
  </si>
  <si>
    <t xml:space="preserve">
Áreas en proceso de restauración
Obras hidraulicas construidas
</t>
  </si>
  <si>
    <t>Ha
m</t>
  </si>
  <si>
    <t>150000
4700</t>
  </si>
  <si>
    <t xml:space="preserve"> $ 175.165.035,26 
 $ 570.362,59 </t>
  </si>
  <si>
    <t>PE-CC-E-02</t>
  </si>
  <si>
    <t>Conservación, restauración y preservación de la red de conectividad ecológica</t>
  </si>
  <si>
    <t>Consolidación de los corredores biológicos de las quebradas La Iguaná y Santa Elena</t>
  </si>
  <si>
    <t>Intervenciones de restauración ecológica, manejo de coberturas y recuperación de las fajas de retiro de las corrientes hídricas en los corredores biológicos de las quebradas la Iguaná y Santa Elena. Prioriza la consolidación de la conectividad biótica entre el suelo rural y el área urbana, mediante el mejoramiento de la biodiversidad local, el control de factores de degradación y la intervención del sistema hidrográfico para aumentar la resiliencia climática y optimizar el soporte de servicios ecosistémicos.</t>
  </si>
  <si>
    <t xml:space="preserve">
Áreas en proceso de restauración</t>
  </si>
  <si>
    <t>PE-CC-G-03</t>
  </si>
  <si>
    <t>Gestión del suelo, compensación y financiación de la EEP</t>
  </si>
  <si>
    <t>Fortalecimiento de los sistemas de inspección y vigilancia frente a los procesos de ocupación inadecuada de los suelos de protección</t>
  </si>
  <si>
    <t>Implementación de un modelo de monitoreo preventivo y alerta temprana basado en tecnologías de georreferenciación y sensores remotos para la detección de ocupaciones informales en suelos de protección. El proyecto genera los insumos técnicos y la articulación institucional necesarios para activar de forma oportuna los procesos de inspección y vigilancia, garantizando la integridad de la Estructura Ecológica Principal ante presiones antrópicas.</t>
  </si>
  <si>
    <t xml:space="preserve">Sistemas de información implementados </t>
  </si>
  <si>
    <t>PE-CC-G-04</t>
  </si>
  <si>
    <t>Creación de un fondo de compensación económica, pago por servicios ambientales e incentivos para la preservación de las funciones ecosistémicas y la producción sostenible</t>
  </si>
  <si>
    <t>Diseño e implementación de una estrategia financiera para la gestión de recursos destinado a la conservación y uso sostenible.</t>
  </si>
  <si>
    <t>Documentos de lineamientos  realizados
Documentos de planeación realizados
Áreas en proceso de restauración
Plantaciones forestales realizadas</t>
  </si>
  <si>
    <t>UNIDAD
UNIDAD
Ha
UNIDAD</t>
  </si>
  <si>
    <t>48
6
618
102</t>
  </si>
  <si>
    <t>$118.237.500
$1.800.000.000
 $ 175.165.035,26 
$3.941.831.217</t>
  </si>
  <si>
    <t>PE-CC-G-05</t>
  </si>
  <si>
    <t>Gestión integral del sistema hidrográfico</t>
  </si>
  <si>
    <t>Formulación e implementación de planes de manejo de humedales y ojos de sal</t>
  </si>
  <si>
    <t>Generación de insumos técnicos para la formulación y ejecución operativa de acciones de conservación en humedales y ojos de sal. Comprende la elaboración de diagnósticos biofísicos, la delimitación de áreas de influencia y la implementación de medidas de restauración en articulación con las autoridades ambientales competentes para contribuir a la protección de estos ecosistemas estratégicos del sistema hidrográfico distrital.</t>
  </si>
  <si>
    <t>PE-CC-G-06</t>
  </si>
  <si>
    <t>Formulación y adopción de los Planes Maestros definidos por el Acuerdo 50 de 2025</t>
  </si>
  <si>
    <t>Formulación y adopción de los instrumentos de planificación sectorial, conforme al Acuerdo 50 de 2025, de la siguiente manera: Plan Maestro del Río y sus afluentes: Instrumento operativo orientado a la priorización e intervención de la infraestructura hidráulica de cauces y tributarios. Se enfoca en garantizar la estabilidad funcional y estructural de las obras civiles y el mantenimiento de las secciones hidráulicas, integrando la recuperación biótica como componente complementario. Y Plan Maestro de Drenaje Urbano Sostenible: Instrumento técnico que define la estrategia espacial y territorial para la gestión de la escorrentía urbana. Se centra en la priorización de zonas y/o cuencas para la implementación de Sistemas de Drenaje Urbano Sostenible (SUDS).</t>
  </si>
  <si>
    <t>PE-CC-G-07</t>
  </si>
  <si>
    <t>Formulación e implementación de planes de manejo para las cuencas de orden cero y los acuíferos</t>
  </si>
  <si>
    <t>Generación de insumos técnicos para la formulación y ejecución operativa de acciones de conservación en cuencas de orden cero y los acuíferos. Comprende la elaboración de diagnósticos biofísicos y la elaboración de estudios para la implementación de las medidas de manejo para las zonas de recarga del Plan de Manejo del Acuífero en articulación con las autoridades ambientales competentes, para contribuir a la protección de estos ecosistemas estratégicos del sistema hidrográfico distrital.</t>
  </si>
  <si>
    <t>PE-CC-G-08</t>
  </si>
  <si>
    <t>Diseño y aplicación de un protocolo de actualización de la red hídrica</t>
  </si>
  <si>
    <t>Desarrollo e implementación de un protocolo que defina la ruta técnica y administrativa, donde se estandaricen los criterios técnicos, las metodologías y las herramientas para la actualización de la red hidrográfica del distrito. Incluye la identificación, delimitación y caracterización de cuerpos de agua, la actualización de bases de datos geográfica y su correspondiente incorporación al POT.</t>
  </si>
  <si>
    <t>PE-CC-C-09</t>
  </si>
  <si>
    <t>Recuperación y restauración de retiros de cuerpos de agua</t>
  </si>
  <si>
    <t>Intervenciones de restauración ecológica en las fajas de retiro de las corrientes hídricas del Distrito. El proyecto se centra en el manejo de coberturas vegetales, la recuperación de áreas degradadas por ocupaciones informales y el mantenimiento de la conectividad biótica riparia. Se orienta a la consolidación de los retiros de cuerpos de agua como infraestructuras verdes de soporte, articulando la protección del suelo de protección con la mitigación de riesgos y el cumplimiento de los estándares de la Ley de Ciudades Verdes de 2025.</t>
  </si>
  <si>
    <t xml:space="preserve">Áreas en proceso de restauración
Plantaciones forestales realizadas
</t>
  </si>
  <si>
    <t xml:space="preserve">Ha
UNIDAD
</t>
  </si>
  <si>
    <t>103
17</t>
  </si>
  <si>
    <t xml:space="preserve">175.165.035,26 
3.941.831.217,29 
</t>
  </si>
  <si>
    <t>PE-CC-G-10</t>
  </si>
  <si>
    <t>Adquisición y administración de predios en cuencas y microcuencas abastecedoras de acueductos</t>
  </si>
  <si>
    <t>Gestión y saneamiento predial para la adquisición y administración de áreas de importancia estratégica en cuencas abastecedoras de acueductos, en cumplimiento del Artículo 111 de la Ley 99 de 1993. Se orienta a garantizar la regulación hídrica para asegurar la sostenibilidad del suministro de agua en el Distrito. Comprende la ejecución de acciones de cerramiento, vigilancia, mantenimiento de coberturas y monitoreo de la integridad territorial de los predios adquiridos.</t>
  </si>
  <si>
    <t xml:space="preserve">Áreas en proceso de restauración
</t>
  </si>
  <si>
    <t>PE-CC-G-11</t>
  </si>
  <si>
    <t>Implementación de mecanismos de gestión intermunicipal e interinstitucional para la protección y restauración de cuencas abastecedoras externas al distrito de Medellín</t>
  </si>
  <si>
    <t>Implementación de mecanismos de asociación territorial y cofinanciación para la protección de cuencas abastecedoras ubicadas fuera de la jurisdicción distrital. El proyecto se basa en la suscripción de acuerdos intermunicipales para la ejecución de acciones de restauración y esquemas de Pagos por Servicios Ambientales (PSA) en áreas estratégicas compartidas.</t>
  </si>
  <si>
    <t>PE-CC-G-12</t>
  </si>
  <si>
    <t xml:space="preserve">Formulación de la reglamentación específica del Sistema Urbano de Drenaje Sostenible (SUDS) </t>
  </si>
  <si>
    <t>Formulación y adopción de la reglamentación específica para la implementación de Sistemas Urbanos de Drenaje Sostenible (SUDS) en el Distrito, orientada a definir criterios técnicos, urbanísticos y procedimentales para su diseño, incorporación, operación, mantenimiento y control en actuaciones públicas y privadas, articulada con la gestión integral de aguas lluvias, la adaptación al cambio climático, la protección de las zonas de recarga del acuífero y los instrumentos ambientales y sectoriales vigentes.</t>
  </si>
  <si>
    <t xml:space="preserve">Departamento Administrativo de Planeación
</t>
  </si>
  <si>
    <t xml:space="preserve">Documentos de política realizados
</t>
  </si>
  <si>
    <t>PE-CC-C-13</t>
  </si>
  <si>
    <t>Gestión integral del sistema orográfico y del patrimonio ecológico y paisajístico</t>
  </si>
  <si>
    <t>Formulación, actualización e implementación de planes de manejo de cerros tutelares</t>
  </si>
  <si>
    <t>Generación de insumos técnicos para la formulación, actualización e implementación de los Planes de Manejo Ambiental de los cerros tutelares del Distrito; además comprende la administración directa de los cerros existentes mediante acciones de mantenimiento, vigilancia y conservación.</t>
  </si>
  <si>
    <t>Áreas de ecosistemas protegidas 
Documentos de lineamientos  realizados</t>
  </si>
  <si>
    <t>Ha
Unidad</t>
  </si>
  <si>
    <t>105600
6</t>
  </si>
  <si>
    <t> $678.848
$118.237.500</t>
  </si>
  <si>
    <t>PE-CC-G-14</t>
  </si>
  <si>
    <t>Promoción del turismo de naturaleza responsable y otras actividades para el uso sostenible del paisaje</t>
  </si>
  <si>
    <t>Definición de lineamientos de ordenamiento territorial incorporando las directrices de regulación ambiental para el desarrollo de actividades recreativas y de turismo de naturaleza en la Estructura Ecológica Principal, con énfasis en el componente Rural, áreas de Borde (En términos de de actividad del CVMVA) y los nodos de biodiversidad urbana. Comprende la determinación de capacidades de carga y protocolos de bajo impacto en predios de propiedad distrital y áreas de uso público proyectado, orientados a mitigar presiones antrópicas y asegurar la compatibilidad entre el aprovechamiento del paisaje y la conservación biótica.</t>
  </si>
  <si>
    <t>Secretaría de Turismo y Entretenimiento</t>
  </si>
  <si>
    <t xml:space="preserve">
Documentos de lineamientos  realizados</t>
  </si>
  <si>
    <t xml:space="preserve">
Unidad</t>
  </si>
  <si>
    <t xml:space="preserve">
$118.237.500</t>
  </si>
  <si>
    <t>Ficha No. 31 — Fortalecimiento de la ciudad saludable</t>
  </si>
  <si>
    <t>Fortalecimiento de la ciudad saludable</t>
  </si>
  <si>
    <t>Ejecutar intervenciones interinstitucionales, orientadas a mejorar las condiciones ambientales y de bienestar en el entorno construido, reduciendo los factores de riesgo para la salud pública derivados de islas de calor y la gestión del ruido en el distrito.</t>
  </si>
  <si>
    <t>Comprende la ejecución de intervenciones interinstitucionales, orientadas a la gestión de las islas de calor en el distrito, con el fin de mejorar las condiciones ambientales y de bienestar en el entorno construido y reducir los factores de riesgo para la salud pública. Las acciones incluyen la identificación e intervención de áreas críticas mediante estrategias de mitigación y adaptación, contribuyendo a la regulación térmica, la mejora del confort urbano y la sostenibilidad del territorio, así como la generación de insumos técnicos y metodológicos para la gestión del ruido ambiental en el marco del Modelo de Gestión Integral de Calidad Acústica o Ruido para Medellín (MGICAR).</t>
  </si>
  <si>
    <t>PAC &amp; VC; PRCC; PICCA; PIGECA; PUEAA; ZUAP de FM; Ley 2476 de 2025 Ley de Ciudades Verdes; Resolución 0194 de 2025 parámetros y lineamientos de construcción sostenible; Resolución 1541 de 2013 niveles permisibles de calidad del aire; Política Pública y Hecho Metropolitano de Construcción Sostenible; Plan + Aire Puro; Plan de Acción del Ruido; Zonificación Acústica; Guía 4 — Guía para el diseño de edificaciones sostenibles (AMVA); Guía 5 — Guía para rehabilitación sostenible de edificaciones (AMVA)</t>
  </si>
  <si>
    <t>PE-CC-E-15</t>
  </si>
  <si>
    <t>Gestión de Islas de calor del Distrito</t>
  </si>
  <si>
    <t>Identificación y priorización de áreas asociadas a las Islas de calor urbano en el distrito de Medellín</t>
  </si>
  <si>
    <t>Identificación y priorización de las islas de calor urbano para la reducción de las diferencias térmicas en sectores con mayor déficit de espacios verdes y mayores niveles de vulnerabilidad socioeconómica, como insumo técnico para priorizar la implementación del Plan de Renaturalización del Distrito.</t>
  </si>
  <si>
    <t>Personas capacitadas
Estrategias educativas ambientales para intervenciones ambientales
Documento de planeación elaborados para la gestión de intervenciones ambientales
Auditorías y visitas inspectivas realizadas</t>
  </si>
  <si>
    <t>Unidad
Unidad
Unidad
Unidad</t>
  </si>
  <si>
    <t>18396
6
6
4800</t>
  </si>
  <si>
    <t>$2098097,8
$75994094,5
$630.600.000
$988.956,12</t>
  </si>
  <si>
    <t>PE-CC-G-16</t>
  </si>
  <si>
    <t>Gestión del Ruido</t>
  </si>
  <si>
    <t>Elaboración de Estudios técnicos de soporte para la Gestión del Ruido en el distrito Medellín</t>
  </si>
  <si>
    <t>Generación de insumos técnicos y metodológicos para la gestión del ruido ambiental en el marco del Modelo de Gestión Integral de Calidad Acústica o Ruido para Medellín -MGICAR- (Decreto 632 de 2025). El proyecto comprende la realización de estudios para la evaluación de impactos acústicos en infraestructura de movilidad y escenarios de eventos, así como el desarrollo de metodologías para la validación de mediciones sonoras en actividades de aglomeración de público. Asimismo, incluye la definición de criterios técnicos para el diseño y operación de corredores de transporte, orientados al establecimiento de servidumbres acústicas y la implementación de acciones de mitigación sobre la población del área de influencia.</t>
  </si>
  <si>
    <t>Documentos de lineamientos  realizados</t>
  </si>
  <si>
    <t>PE-CC-G-17</t>
  </si>
  <si>
    <t>Investigación y educación para la conservación de la estructura ecológica</t>
  </si>
  <si>
    <t>Implementación de una cátedra municipal ambiental orientada sobre la estructura ecológica principal de Medellín</t>
  </si>
  <si>
    <t>Implementación de estrategias de gobernanza y cultura ambiental para la apropiación social de la Estructura Ecológica Principal (EEP), mediante modelos de educación no formal, pedagogía territorial y ciencia ciudadana, orientados a fortalecer el reconocimiento y la protección de los activos ecosistémicos en las comunidades de influencia, en articulación con los programas de participación vigentes y la implementación de la Guía de manejo Socioambiental para la construcción de obras de infraestructura pública.</t>
  </si>
  <si>
    <t>Personas capacitadas</t>
  </si>
  <si>
    <t>PE-CC-G-18</t>
  </si>
  <si>
    <t>Promoción de un foro permanente para la construcción colectiva de criterios de conservación y uso sostenible de la estructura ecológica principal</t>
  </si>
  <si>
    <t>Generación de una instancia de participación  articulada, con actores institucionales, académicos y comunitarios, para establecer la definición de criterios de conservación y uso de la estructura ecológica</t>
  </si>
  <si>
    <t>Ficha No. 32 — Promoción del modelo de construcción, producción y consumo circular del Distrito</t>
  </si>
  <si>
    <t>Promoción del modelo de construcción, producción y consumo circular del Distrito</t>
  </si>
  <si>
    <t>Implementar estrategias, normas e incentivos para la transición hacia un modelo de economía circular en la construcción, la producción y el consumo de recursos, que permintan reducir la huella ambiental de las actividades urbanas del distrito.</t>
  </si>
  <si>
    <t>Comprende la implementación de acciones orientadas a la consolidación del modelo de economía circular en el distrito, mediante el desarrollo de infraestructura pública sostenible y resiliente, la incorporación de medidas de adaptación al cambio climático y soluciones basadas en la naturaleza (SbN), así como la reducción de la huella ambiental de las intervenciones urbanas, en el marco de la implementación del Plan de Renaturalización en proyectos de obra pública, la formulación de la reglamentación específica de construcción sostenible y la promoción de prácticas para el luso eficiente de los recursos y la reducción de la huella ambiental en las intervenciones urbanas.</t>
  </si>
  <si>
    <t>PAC &amp; VC; Decreto 670 de 2025 Programa Basura Cero; Política Pública y Hecho Metropolitano de Construcción Sostenible; Hecho Metropolitano de Economía Circular; Guía 3 — Guía para la inclusión de criterios de sostenibilidad en el diseño de espacios abiertos (AMVA); Guía 4 — Guía para el diseño de edificaciones sostenibles (AMVA); Guía 5 — Guía para rehabilitación sostenible de edificaciones (AMVA)</t>
  </si>
  <si>
    <t>PE-CC-G-19</t>
  </si>
  <si>
    <t>Consolidación del modelo circular del Distrito</t>
  </si>
  <si>
    <t>Formulación de la reglamentación específica de construcción sostenible</t>
  </si>
  <si>
    <t>Generación de la reglamentación especifica que incorpore los lineamientos, criterios de manejo y estandares aplicables a las intervenciones urbanas. Incluye la elaboración de estudios técnicos, la articulación con instrumentos normativos y la adopción de disposiciones orientadas al uso eficiente de recursos, la incorporación de prácticas constructivas sostenibles y la reducción de impactos ambientales en el desarrollo urbano.</t>
  </si>
  <si>
    <t>Documentos de lineamientos realizados</t>
  </si>
  <si>
    <t>Ficha No. 33 — Contribución a la seguridad territorial desde la gestión del riesgo</t>
  </si>
  <si>
    <t>Contribución a la seguridad territorial desde la gestión del riesgo</t>
  </si>
  <si>
    <t>4. Promover el desarrollo de un territorio resiliente que de prelación a la atención de los factores y situaciones de riesgo en áreas de mayor vulnerabilidad social, favoreciendo la implementación de medidas de mitigación.</t>
  </si>
  <si>
    <t>Riesgo ambiental</t>
  </si>
  <si>
    <t>Elaborar e implementar las medidas de gestión del riesgo a partir de estudios y monitoreo que permitan contribuir a la seguridad territorial en diferentes condiciones de vulnerabilidad y asociados a múltiples amenazas o peligros de origen natural, socio-natural o tecnológico.</t>
  </si>
  <si>
    <t>Comprende la implementación de medidas asociadas a los procesos de la gestión del riesgo: el conocimiento, la reducción y el manejo de desastres (Ley 1523 de 2012), las cuales buscan intervenir los diferentes factores, no solo del riesgo actual sino del riesgo futuro, de manera articulada con la gestión ambiental y la gestión del cambio climático. Esta gestión desde la planificación pretender intervenir desde el ordenamiento territorial los escenarios de riesgo para disminuir y evitar la probabilidad de pérdidas de vidas humanas, afectaciones a elementos funcionales y el deterioro de los atributos ambientales del territorio, aumentando la resiliencia de las poblaciones y ecosistemas expuestos a escenarios de riesgo en diferentes condiciones de vulnerabilidad. Estas medidas se desarrollan a través de los objetivos específicos de cada uno de los procesos como son: Identificación y caracterización de escenarios de riesgo, Análisis y evaluación de escenarios de riesgo, Monitoreo y seguimiento del riesgo y sus componentes, Comunicación del Riesgo, Medidas de intervención no estructurales y estructurales, medidas de protección financiera, así como medidas para la preparación de la respuesta y  la preparación para la recuperación.</t>
  </si>
  <si>
    <t>PAC &amp; VC; Decreto 1077 de 2015 y estudios básicos de amenaza; Decreto 2157 de 2017 plan de gestión del riesgo de desastres de las entidades públicas y privadas; Decreto 1347 de 2021 Programa de Prevención de Accidentes Mayores</t>
  </si>
  <si>
    <t>PE-RA-E-01</t>
  </si>
  <si>
    <t>Conocimiento del riesgo</t>
  </si>
  <si>
    <t>Elaboración de los estudios de riesgo de detalle para los Planes de Legalización, Regularización y Mejoramiento del Hábitat - PLRMH -</t>
  </si>
  <si>
    <t>Realización de los estudios de detalles en los asentamientos humanos priorizados en el Plan de Legalización, Regularización y Mejoramiento del Hábitat (en las áreas identificadas como condición de riesgo en los estudios básicos de amenaza) previo a su desarrollo. Estos estudios identificarán las condiciones de riesgo existentes, establecerán la categorización del riesgo y definirán las medidas de intervención requeridas como condición para la legalización y regularización urbanística.</t>
  </si>
  <si>
    <t>Estudios de riesgo de desastres elaborados</t>
  </si>
  <si>
    <t>PE-RA-E-02</t>
  </si>
  <si>
    <t>Estudios geotécnicos, hidrológicos e hidráulicos de detalle en zonas de alto riesgo no mitigables</t>
  </si>
  <si>
    <t>Realización de estudios geotécnicos, hidrológicos e hidráulicos de detalle en zonas de alto riesgo no mitigables acorde con las disposiciones establecidas en la Norma NRS-10, el Acuerdo Metropolitano 09 de 2012 o demás normas que las adicionen, modifiquen o sustituyan, que demuestren la viabilidad técnica y económica del proyecto, previo concepto de la administración municipal.</t>
  </si>
  <si>
    <t>PE-RA-G-03</t>
  </si>
  <si>
    <t xml:space="preserve">Análisis del riesgo en eventos Natech conforme las metodologías desarrolladas por el AMVA </t>
  </si>
  <si>
    <t>Realizar el análisis del riesgo Natech en el distrito, de forma que defina la condición de riesgo alrededor de las instalaciones con riesgo tecnológico.</t>
  </si>
  <si>
    <t>DAGRD</t>
  </si>
  <si>
    <t>PE-RA-G-04</t>
  </si>
  <si>
    <t>Elaboración de los estudios hidrogeológicos de la dunita de Medellín</t>
  </si>
  <si>
    <t>Realizar el estudio hidrogeológico conceptual y numérico para la dunita de Medellín, que permita adoptar los resultados que generen restricciones para el desarrollo, de tal forma que se reduzca el riesgo actual y futuro proveniente de este escenario de riesgo.</t>
  </si>
  <si>
    <t>PE-RA-G-05</t>
  </si>
  <si>
    <t>Evaluación de la susceptibilidad y amenaza a incendios forestales y análisis de riesgo por incendios interfaz</t>
  </si>
  <si>
    <t>Desarrollar el análisis de la susceptibilidad y amenaza a incendios forestales de acuerdo con la clasificación de las diferentes tipologías de incendios forestales a nivel nacional, y con énfasis en los incendios interfaz, que permitan realizar la evaluación del riesgo físico, social, económico  e institucional, para definir las medidas de intervención y reducir la probabilidad de pérdidas no solo de vidas humanas sino de los ecosistemas, y que sus resultados se articulen con los regímenes de uso del suelo rural de las actividades del borde urbano-rural, y las medidas de adaptación y mitigación de Plan de Acción Climática del Distrito.</t>
  </si>
  <si>
    <t>PE-RA-C-06</t>
  </si>
  <si>
    <t>Monitoreo de amenazas</t>
  </si>
  <si>
    <t xml:space="preserve">Consolidación y ampliación de la red de monitoreo multi‑amenaza, incorporando sensores remotos para movimientos en masa, hidrometeorología de alta resolución y telemetría de instalaciones críticas, y desarrollará modelos predictivos e inteligencia geoespacial para soporte a decisión.  </t>
  </si>
  <si>
    <t xml:space="preserve">Sistemas de alerta temprana implementados para la gestión del conocimiento
</t>
  </si>
  <si>
    <t>PE-RA-G-07</t>
  </si>
  <si>
    <t>Análisis de riesgo de desastres en proyectos de inversión pública</t>
  </si>
  <si>
    <t xml:space="preserve">Incorporación del análisis de riesgo de desastres en los proyectos de inversión pública que lo requieran, para prevenir la generación de situaciones de riesgo futuras. Deben considerarse aquellos de origen natural, socio natural y tecnológico con el fin de establecer las medidas de intervención necesarias para prevenir y mitigar el riesgo. </t>
  </si>
  <si>
    <t>PE-RA-G-08</t>
  </si>
  <si>
    <t>Realización del inventario de asentamientos en zonas de alto riesgo</t>
  </si>
  <si>
    <t>Elaboración de inventarios de los asentamientos humanos ubicados en la Zonas de alto Riesgo No Mitigables (ZARNM), y en las Zonas de Alto Riesgo Mitigable (ZRM), de acuerdo con la Resolución MVCT No 448 de 2014 o cualquier norma que lo modifique o sustituya frente a los escenarios de riesgo identificados en la cartografía del POT. El inventario se debe realizar de acuerdo con las normas de orden nacional. Sin embargo, con el fin de tener una actualización periódica de los asentamientos en ZARNM, se podrá contar con una metodología que reconozca las dinámicas de los asentamientos y los avances tecnológicos para el levantamiento de información.</t>
  </si>
  <si>
    <t>Documentos de estudios técnicos</t>
  </si>
  <si>
    <t>PE-RA-C-09</t>
  </si>
  <si>
    <t xml:space="preserve">Elaboración de los estudios de riesgo de detalle en áreas con condición de riesgo por movimientos en masa, inundaciones y avenidas torrenciales </t>
  </si>
  <si>
    <t xml:space="preserve">Elaboración de estudios de riesgo de detalle para redelimitar las áreas con condición de riesgo, de acuerdo con el nivel de priorización establecidos en el POT. </t>
  </si>
  <si>
    <t>PE-RA-C-10</t>
  </si>
  <si>
    <t>Evaluación de la vulnerabilidad
sísmica de las edificaciones
indispensables y de atención a la
comunidad</t>
  </si>
  <si>
    <t>Realizar las evaluaciones de vulnerabilidad sísmica y definir las medidas de intervención correspondientes para todas las infraestructuras indispensables y de atención a la comunidad, garantizando su operación segura ante escenarios sísmicos; de acuerdo con las disposiciones del Artículo 54 de la Ley 400 de 1997.</t>
  </si>
  <si>
    <t>PE-RA-E-11</t>
  </si>
  <si>
    <t>Reducción del riesgo</t>
  </si>
  <si>
    <t>Ejecución de las obras de mitigación y reforzamiento derivadas de estudios de detalle</t>
  </si>
  <si>
    <t>Ejecución progresiva de las obras de mitigación definidas en los estudios de riesgo de detalle con el propósito de habilitar las zonas intervenidas y garantizar la reducción efectiva del riesgo.</t>
  </si>
  <si>
    <t xml:space="preserve">Secretaría de Infraestructura Fisica
</t>
  </si>
  <si>
    <t>Obras de infraestructura para la reducción del riesgo de desastres realizadas
Obras para estabilización de taludes realizadas
Obras hidráulicas construidas</t>
  </si>
  <si>
    <t>Unidad
m
m</t>
  </si>
  <si>
    <t>3
408
4700</t>
  </si>
  <si>
    <t>$3.256.972.997,8
$19.026.642,25
$6.707.388</t>
  </si>
  <si>
    <t>PE-RA-G-12</t>
  </si>
  <si>
    <t>Formulación, adopción e implementación del plan integral de reducción del riesgo a partir de los resultados de los estudios de riesgo de detalle</t>
  </si>
  <si>
    <t>Formular, adoptar e implementar el Plan Integral de Reducción del Riesgo a partir de los estudios de riesgo de detalle adoptados, para los diferentes fenómenos identificados en la cartografía del presente Acuerdo, y el cual deberá priorizar la ejecución progresiva de las medidas estructurales, no estructurales y acciones complementarias necesarias para garantizar la reducción progresiva de las categorías del riesgo, en especial en las zonas clasificadas como de alto riesgo mitigable.</t>
  </si>
  <si>
    <t>PE-RA-G-13</t>
  </si>
  <si>
    <t>Plan de mitigación de incendios forestales</t>
  </si>
  <si>
    <t>Formulación del Plan de Mitigación de Incendios Forestales con énfasis en zonas de interfaz urbano-rural y en áreas estratégicas para la provisión de servicios ecosistémicos, articulado al Plan de Acción Climática del Distrito, y basado en el proceso de conocimiento, reducción y manejo del riesgo; deberá sustentarse en los resultados del estudio de susceptibilidad, amenaza y riesgo por incendios forestales con énfasis en incendios interfaz, y deberá contar con las medidas de mitigación estructurales y no estructurales.</t>
  </si>
  <si>
    <t>PE-RA-G-14</t>
  </si>
  <si>
    <t>Gestión del riesgo</t>
  </si>
  <si>
    <t>Formulación y adopcion de la Política de evaluación del riesgo tecnológico del Distrito</t>
  </si>
  <si>
    <t>Formular y adoptar la política de riesgo tecnológico del Distrito que permita identificar las instalaciones y actividades que pueden generar riesgos tecnológicos, integrar la normativa relacionada y articular los planes de gestión del riesgo de desastres de las entidades públicas y privadas de acuerdo con el Decreto 2157 de 2017. Esto garantizará que el ordenamiento territorial y la planificación del desarrollo incorporen las restricciones de ocupación y uso del suelo en áreas expuestas a amenazas tecnológicas.</t>
  </si>
  <si>
    <t>Documentos de política realizados</t>
  </si>
  <si>
    <t>PE-RA-G-15</t>
  </si>
  <si>
    <t>Formulación de Normas de usos y retiros para transporte, almacenamiento y comercialización de sustancias químicas y residuos peligrosos</t>
  </si>
  <si>
    <t xml:space="preserve">Formulación de plan de gestión, evaluación y atención de riesgo tecnológico y normatividad aplicable a sustancias químicas y residuos peligrosos. </t>
  </si>
  <si>
    <t>DAGRED</t>
  </si>
  <si>
    <t>Ficha No. 34  — Gestión estratégica para la implementación del POT</t>
  </si>
  <si>
    <t>Gestión estratégica para la implementación del POT</t>
  </si>
  <si>
    <t>Sistema Institucionales y de Gestión</t>
  </si>
  <si>
    <t xml:space="preserve">Subsistema de Gestión de los instrumentos </t>
  </si>
  <si>
    <t>Fortalecer la capacidad institucional para la implementación del POT mediante la consolidación del Sistema Estructural de Gestión y su Modelo Gerencial, garantizando la articulación interinstitucional, la eficiencia operativa y la disponibilidad de los recursos humanos, normativos, tecnológicos y financieros requeridos para la concreción del modelo de ocupación territorial del Distrito.</t>
  </si>
  <si>
    <t>Asegurar que, la implementación del Plan de Ordenamiento Territorial transite óptimamente por la gestión institucional articulada y fluida  entre actores a cargo de la implementación del POT acorde a sus funciones, todo con miras a diluir la fragmentación administrativa, para propiciar las condiciones técnicas y operativas para la generación de  valor público con óptimo impacto en el territorio, en el componente físico espacial, metodológicamente mediante la implementación de los lineamientos de funcionamiento determinados para los niveles de gestión, que estructuran tanto el sistema, como el modelo antes mencionados, todo en estricta concordancia con las dimensiones y políticas del MIPG y del Modelo de Gerencia Pública 2024.</t>
  </si>
  <si>
    <t>PE-GI-G-01</t>
  </si>
  <si>
    <t>Modelo gerencial de gestión del POT</t>
  </si>
  <si>
    <t>Implementación del sistema estructural de gestión del POT y de su modelo gerencial</t>
  </si>
  <si>
    <t xml:space="preserve">Realizar la gestión estratégica gerencial requerida y enfocada hacia la implementación del POT, por parte de los actores institucionales a cargo, metodológicamente mediante: a) la implementación del Sistema Estructural de Gestión del POT y de su Modelo Gerencial de Gestión el cual lo operativiza, b) el fortalecimiento del Consejo de Direccionamiento Estratégico del POT y de su agenda permanente, como una instancia de liderazgo colegiado y articulación estratégica entre los líderes del Distrito y c) la realización de la gestión para la ejecución del programa de ejecución del POT, todo con base en las regulaciones definidas por el Modelo Integrado de Planeación y Gestión-MIPG y por el Modelo de gerencia pública, ambos de la función pública Nacional. </t>
  </si>
  <si>
    <t>Sistema estructural implementado
Modelo gerencial en operación
Manuales, procedimientos y plataforma para la gestión articulada</t>
  </si>
  <si>
    <t>Porcentaje</t>
  </si>
  <si>
    <t>Ficha No. 35 — Gestión del conocimiento y de la información para el seguimiento del POT</t>
  </si>
  <si>
    <t>Gestión del conocimiento y de la información para el seguimiento del POT</t>
  </si>
  <si>
    <t>Subsistema de Gestión del conocimiento y la participación</t>
  </si>
  <si>
    <t>Implementar y fortalecer los sistemas de información territorial y los instrumentos de monitoreo y evaluación necesarios para el seguimiento continuo de la ejecución e impacto del POT.</t>
  </si>
  <si>
    <t>Comprende la implementación y fortalecimiento del Sistema de Información del Ordenamiento Territorial (SIOT) como herramienta para la gestión, análisis y toma de decisiones sobre el territorio distrital, con el fin de consolidar información confiable, actualizada y oportuna. Las acciones incluyen la implementación del SIOT y la actualización de la información cartográfica asociada a los espacios públicos de esparcimiento y encuentro, garantizando la disponibilidad de insumos técnicos para la planificación, el seguimiento y la gestión del ordenamiento territorial.</t>
  </si>
  <si>
    <t>PE-GC-G-01</t>
  </si>
  <si>
    <t>Sistema de información del ordenamiento territorial -SIOT-</t>
  </si>
  <si>
    <t>Implementación del sistema de información del ordenamiento territorial -SIOT-</t>
  </si>
  <si>
    <t>Comprende la puesta en marcha y sostenimiento del Sistema de Información del Ordenamiento Territorial –SIOT–, como plataforma para la captura, integración y gestión de datos territoriales a través de herramientas interoperables entre las diferentes entidades del conglomerado distrital que aportan información sobre el ordenamiento territorial. El sistema permitirá incorporar la información de los diferentes subsistemas del Sistema Distrital de Ordenamiento Territorial, posibilitando el monitoreo del control urbanístico, el patrimonio, el espacio público, los equipamientos y demás subsistemas, con el fin de cruzar información y soportar la toma de decisiones basadas en datos y evidencias para la implementación del POT.</t>
  </si>
  <si>
    <t>Sistema de información implementado
Documentos de lineamientos técnicos
Documentos de evaluación</t>
  </si>
  <si>
    <t>PE-GC-G-02</t>
  </si>
  <si>
    <t>Actualización de la información cartográfica correspondiente a los espacios públicos de esparcimiento y encuentro</t>
  </si>
  <si>
    <t>Abarca la actualización y gestión permanente de la información cartográfica asociada a los espacios públicos de esparcimiento y encuentro del Distrito, con el fin de garantizar la disponibilidad de datos georreferenciados, confiables y actualizados que sirvan como insumo técnico para la planificación, el seguimiento y la evaluación del ordenamiento territorial. Esta información se integrará al SIOT como componente del subsistema de espacio público, contribuyendo a la gestión del conocimiento territorial y a la toma de decisiones basadas en evidencia.</t>
  </si>
  <si>
    <t>Memoria de Cálculo — Costeo de Productos · POT Anexo 6</t>
  </si>
  <si>
    <t>Plan de Ordenamiento Territorial · PROGRAMA DE EJECUCIÓN</t>
  </si>
  <si>
    <t>Producto</t>
  </si>
  <si>
    <t># Proceso</t>
  </si>
  <si>
    <t>Año</t>
  </si>
  <si>
    <t>Cuantía</t>
  </si>
  <si>
    <t>Cantidad</t>
  </si>
  <si>
    <t>Valor / ud</t>
  </si>
  <si>
    <t>Valor / ud presente</t>
  </si>
  <si>
    <t>Observaciones</t>
  </si>
  <si>
    <t>Fuente / Link</t>
  </si>
  <si>
    <t>Viviendas de interes social construidas (número)</t>
  </si>
  <si>
    <t>SAMC-SV-057-2023</t>
  </si>
  <si>
    <t>CONSTRUCCIÓN DE VIVIENDA DE INTERÉS SOCIAL PRIMERO TU CASA EN EL MUNICIPIO DE PENSILVANIA CALDAS</t>
  </si>
  <si>
    <t>No se tiene en cuenta valor del suelo. Alcance es de costo de obra y 4% de interventoría</t>
  </si>
  <si>
    <t>https://www.secop.gov.co/CO1BusinessLine/Tendering/ContractNoticeView/Index?prevCtxLbl=Buscar+procesos&amp;prevCtxUrl=https%3a%2f%2fwww.secop.gov.co%3a443%2fCO1BusinessLine%2fTendering%2fContractNoticeManagement%2fIndex&amp;notice=CO1.NTC.5358454</t>
  </si>
  <si>
    <t>001-LICP-2024</t>
  </si>
  <si>
    <t>CONSTRUCCIÓN DE VIVIENDAS DE INTERÉS SOCIAL EN LA ZONA RURAL DEL MUNICIPIO DE LA MONTAÑITA CAQUETA</t>
  </si>
  <si>
    <t>https://www.secop.gov.co/CO1BusinessLine/Tendering/ContractNoticeView/Index?prevCtxLbl=Buscar+procesos&amp;prevCtxUrl=https%3a%2f%2fwww.secop.gov.co%3a443%2fCO1BusinessLine%2fTendering%2fContractNoticeManagement%2fIndex&amp;notice=CO1.NTC.6307407</t>
  </si>
  <si>
    <t>LP-SV-009-2024</t>
  </si>
  <si>
    <t>CONSTRUCCION DE VIVIENDA DE INTERES SOCIAL PRIMERO TU CASA EN EL MUNICIPIO DE SALAMINA CALDAS</t>
  </si>
  <si>
    <t>https://www.secop.gov.co/CO1BusinessLine/Tendering/ContractNoticeView/Index?prevCtxLbl=Buscar+procesos&amp;prevCtxUrl=https%3a%2f%2fwww.secop.gov.co%3a443%2fCO1BusinessLine%2fTendering%2fContractNoticeManagement%2fIndex&amp;notice=CO1.NTC.6408029</t>
  </si>
  <si>
    <t>SAMC-FONVICHIQ-001-2024</t>
  </si>
  <si>
    <t>CONSTRUCCION DE VIVIENDA DE INTERES SOCIAL</t>
  </si>
  <si>
    <t>https://www.secop.gov.co/CO1BusinessLine/Tendering/ContractNoticeView/Index?prevCtxLbl=Buscar+procesos&amp;prevCtxUrl=https%3a%2f%2fwww.secop.gov.co%3a443%2fCO1BusinessLine%2fTendering%2fContractNoticeManagement%2fIndex&amp;notice=CO1.NTC.7326284</t>
  </si>
  <si>
    <t>SAMC-SV-047-2023</t>
  </si>
  <si>
    <t>Construcción de vivienda de interés social primero tú casa en el municipio de Pensilvania Caldas</t>
  </si>
  <si>
    <t>https://www.secop.gov.co/CO1BusinessLine/Tendering/ContractNoticeView/Index?prevCtxLbl=Buscar+procesos&amp;prevCtxUrl=https%3a%2f%2fwww.secop.gov.co%3a443%2fCO1BusinessLine%2fTendering%2fContractNoticeManagement%2fIndex&amp;notice=CO1.NTC.5080029</t>
  </si>
  <si>
    <t>AMS-SAMC-010-2025</t>
  </si>
  <si>
    <t>CONTRATAR LAS OBRAS EL MEJORAMIENTO DE VIVIENDA RURAL CON REPARACIONES LOCATIVAS EN EL MUNICIPIO DE SUBACHOQUE, CUNDINAMARCA-CONVENIO SV-CD-CVI-110-2025</t>
  </si>
  <si>
    <t>https://www.secop.gov.co/CO1BusinessLine/Tendering/ContractNoticeView/Index?prevCtxLbl=Buscar+procesos&amp;prevCtxUrl=https%3a%2f%2fwww.secop.gov.co%3a443%2fCO1BusinessLine%2fTendering%2fContractNoticeManagement%2fIndex&amp;notice=CO1.NTC.9282272</t>
  </si>
  <si>
    <t>LP-001-2025</t>
  </si>
  <si>
    <t>EJECUCIÓN DE MEJORAMIENTOS DE VIVIENDAS EN SITIO PROPIO DISPERSAS EN EL MUNICIPIO DE CAJICÁ</t>
  </si>
  <si>
    <t>https://www.secop.gov.co/CO1BusinessLine/Tendering/ContractNoticeView/Index?prevCtxLbl=Buscar+procesos&amp;prevCtxUrl=https%3a%2f%2fwww.secop.gov.co%3a443%2fCO1BusinessLine%2fTendering%2fContractNoticeManagement%2fIndex&amp;notice=CO1.NTC.9250544</t>
  </si>
  <si>
    <t>CO-045-2025</t>
  </si>
  <si>
    <t>MEJORAMIENTO DE VIVIENDA EN EL MUNICIPIO DE PUERTO BERRÍO, ANTIOQUIA, EN CORCONDANCIA CON EL CONTRATO INTERADMINISTRATIVO DE GESTION INTEGRAL NÚMERO 402-2025 CELEBRADO ENTRE EDENORTE. Y EL MUNICIPIO DE PUERTO BERRIO- ANTIOQUIA</t>
  </si>
  <si>
    <t>https://www.secop.gov.co/CO1BusinessLine/Tendering/ContractNoticeView/Index?prevCtxLbl=Buscar+procesos&amp;prevCtxUrl=https%3a%2f%2fwww.secop.gov.co%3a443%2fCO1BusinessLine%2fTendering%2fContractNoticeManagement%2fIndex&amp;notice=CO1.NTC.9198409</t>
  </si>
  <si>
    <t>PBR-24-CIADR-004</t>
  </si>
  <si>
    <t>CONTRATO INTERADMINISTRATIVO POR ADMINISTRACIÓN DELEGADO DE RECURSOS PARA EL MEJORAMIENTO DE VIVIENDAS EN LA ZONA URBANA EN EL MARCO DEL PROGRAMA "ACCESO A SOLUCIONES DE VIVIENDA" DEL PLAN DE DESARROLLO - UN GOBIERNO CERCANO A LA GENTE EN EL MUNICIPIO DE PUERTO BERRIO, ANTIOQUIA</t>
  </si>
  <si>
    <t>https://www.secop.gov.co/CO1BusinessLine/Tendering/ContractNoticeView/Index?prevCtxLbl=Buscar+procesos&amp;prevCtxUrl=https%3a%2f%2fwww.secop.gov.co%3a443%2fCO1BusinessLine%2fTendering%2fContractNoticeManagement%2fIndex&amp;notice=CO1.NTC.6902158</t>
  </si>
  <si>
    <t>Acta de Informe de Gestión.</t>
  </si>
  <si>
    <t>Colinas de Occidente</t>
  </si>
  <si>
    <t>No se tienen observaciones.</t>
  </si>
  <si>
    <t>ACTA DE INFORME DE GESTIÓN GERENTES PÚBLICOS ISVIMED PÁGINA 29</t>
  </si>
  <si>
    <t>Watana (Coninsa)</t>
  </si>
  <si>
    <t>Verde Agua</t>
  </si>
  <si>
    <t>Bosque Piedra</t>
  </si>
  <si>
    <t>Proyecto Brezze</t>
  </si>
  <si>
    <t>Hogares beneficiados con mejoramiento de una vivienda  </t>
  </si>
  <si>
    <t>Subsidios de mejoramiento</t>
  </si>
  <si>
    <t>ACTA DE INFORME DE GESTIÓN GERENTES PÚBLICOS ISVIMED PÁGINA 78</t>
  </si>
  <si>
    <t>Alianza con Fundación ARGOS y VIVA</t>
  </si>
  <si>
    <t>Alianza con Corporación Minuto de Dios</t>
  </si>
  <si>
    <t>Alianza con VIVA</t>
  </si>
  <si>
    <t>Alianza con Comfama</t>
  </si>
  <si>
    <t>Materialización de la alianza con el Ministerio de Vivienda, Ciudad y Territorio</t>
  </si>
  <si>
    <t>Estudios o diseños realizados</t>
  </si>
  <si>
    <t>OC 47 DE 2024</t>
  </si>
  <si>
    <t>ESTUDIOS TÉCNICOS PRELIMINARES Y COMPLEMENTARIOS DEL PROYECTO EQUIPAMIENTO BÁSICO COMUNITARIO BUEN COMIENZO DEL PROYECTO PARQUES DEL RIO NORTE EN EL DISTRITO ESPECIAL DE CIENCIA, TECNOLOGÍA E INNOVACIÓN DE MEDELLÍN</t>
  </si>
  <si>
    <t>https://www.secop.gov.co/CO1BusinessLine/Tendering/ContractNoticeView/Index?prevCtxLbl=Buscar+procesos&amp;prevCtxUrl=https%3a%2f%2fwww.secop.gov.co%3a443%2fCO1BusinessLine%2fTendering%2fContractNoticeManagement%2fIndex&amp;notice=CO1.NTC.6491520</t>
  </si>
  <si>
    <t>OE 56 DE 2025</t>
  </si>
  <si>
    <t>ESTUDIOS Y DISEÑOS TÉCNICOS PRELIMINARES PARA DESARROLLAR LA CONCEPTUALIZACIÓNY ESTRUCTURACIÓN DEL PROYECTO DE MEJORAMIENTO DEL ESPACIO PÚBLICO DE LA ZONACÉNTRICA, POLÍGONO PEMP LA MACARENAEN EL DISTR</t>
  </si>
  <si>
    <t>https://www.secop.gov.co/CO1BusinessLine/Tendering/ContractNoticeView/Index?prevCtxLbl=Buscar+procesos&amp;prevCtxUrl=https%3a%2f%2fwww.secop.gov.co%3a443%2fCO1BusinessLine%2fTendering%2fContractNoticeManagement%2fIndex&amp;notice=CO1.NTC.8054499</t>
  </si>
  <si>
    <t>OE 11 DE 2024</t>
  </si>
  <si>
    <t>ELABORACIÓN DE ESTUDIOS Y DISEÑOS TECNICOS PARA EL ESCENARIO DEPORTIVORECREO PARQUES DEL RIO NORTE EN EL DISTRITO ESPECIAL DE CIENCIA, TECNOLOGIA EINNOVACIÓN DE MEDELLIN</t>
  </si>
  <si>
    <t>https://www.secop.gov.co/CO1BusinessLine/Tendering/ContractNoticeView/Index?prevCtxLbl=Buscar+procesos&amp;prevCtxUrl=https%3a%2f%2fwww.secop.gov.co%3a443%2fCO1BusinessLine%2fTendering%2fContractNoticeManagement%2fIndex&amp;notice=CO1.NTC.7193081</t>
  </si>
  <si>
    <t>OE 72 DE 2025</t>
  </si>
  <si>
    <t>ESTUDIOS Y DISEÑOS TÉCNICOS PRELIMINARES PARA RECREO CULTURAL CASA DEL REGGAETON UBICADO EN EL DISTRITOESPECIAL DE CIENCIA, TECNOLOGÍA E INNOVACIÓN DE MEDELLÍN</t>
  </si>
  <si>
    <t>https://www.secop.gov.co/CO1BusinessLine/Tendering/ContractNoticeView/Index?prevCtxLbl=Buscar+procesos&amp;prevCtxUrl=https%3a%2f%2fwww.secop.gov.co%3a443%2fCO1BusinessLine%2fTendering%2fContractNoticeManagement%2fIndex&amp;notice=CO1.NTC.8204418</t>
  </si>
  <si>
    <t>112-2024</t>
  </si>
  <si>
    <t>SERVICIOS PROFESIONALES COMO CONSULTOR PARA REALIZAR LA FORMULACIÓN, ESTRUCTURACIÓN, ESTUDIOS Y DISEÑOS DEL PROYECTO DE AMPLIACIÓN Y/O REPOSICIÓN DE REDES DE ACUEDUCTO Y ALCANTARILLADO DEL MUNICIPIO DE ARAUCA ANTE EL MECANISMO VIABILIZADOR NACIONAL</t>
  </si>
  <si>
    <t>M</t>
  </si>
  <si>
    <t>https://www.secop.gov.co/CO1BusinessLine/Tendering/ContractNoticeView/Index?prevCtxLbl=Buscar+procesos&amp;prevCtxUrl=https%3a%2f%2fwww.secop.gov.co%3a443%2fCO1BusinessLine%2fTendering%2fContractNoticeManagement%2fIndex&amp;notice=CO1.NTC.5884852</t>
  </si>
  <si>
    <t>CVC SABS 205 2024</t>
  </si>
  <si>
    <t>IMPLEMENTACIÓN DE ACCIONES PARA LA CONSERVACIÓN DEL ECOSISTEMA ESTRATÉGICO HUMEDAL</t>
  </si>
  <si>
    <t>https://www.secop.gov.co/CO1BusinessLine/Tendering/ContractNoticeView/Index?prevCtxLbl=Buscar+procesos&amp;prevCtxUrl=https%3a%2f%2fwww.secop.gov.co%3a443%2fCO1BusinessLine%2fTendering%2fContractNoticeManagement%2fIndex&amp;notice=CO1.NTC.5707116</t>
  </si>
  <si>
    <t>OBR-SMC-002-2024</t>
  </si>
  <si>
    <t>DESARROLLO DE ESTRATEGIAS ENCAMINADAS A LA PRESERVACIÓN DE LOS ECOSISTEMAS ESTRATÉGICOS DEL MUNICIPIO DE PALMAR</t>
  </si>
  <si>
    <t>https://www.secop.gov.co/CO1BusinessLine/Tendering/ContractNoticeView/Index?prevCtxLbl=Buscar+procesos&amp;prevCtxUrl=https%3a%2f%2fwww.secop.gov.co%3a443%2fCO1BusinessLine%2fTendering%2fContractNoticeManagement%2fIndex&amp;notice=CO1.NTC.5936460</t>
  </si>
  <si>
    <t>OBR-SMC-006-2023</t>
  </si>
  <si>
    <t>RESTAURACIÓN DE UN AREA ESTRATEGICA EL PLAYÓN</t>
  </si>
  <si>
    <t>https://www.secop.gov.co/CO1BusinessLine/Tendering/ContractNoticeView/Index?prevCtxLbl=Buscar+procesos&amp;prevCtxUrl=https%3a%2f%2fwww.secop.gov.co%3a443%2fCO1BusinessLine%2fTendering%2fContractNoticeManagement%2fIndex&amp;notice=CO1.NTC.5664874</t>
  </si>
  <si>
    <t>OBR-SMC-004-2024</t>
  </si>
  <si>
    <t>REFORESTACION RESERVA SECTOR LA VID PUERTO PARRA</t>
  </si>
  <si>
    <t>https://www.secop.gov.co/CO1BusinessLine/Tendering/ContractNoticeView/Index?prevCtxLbl=Buscar+procesos&amp;prevCtxUrl=https%3a%2f%2fwww.secop.gov.co%3a443%2fCO1BusinessLine%2fTendering%2fContractNoticeManagement%2fIndex&amp;notice=CO1.NTC.5684613</t>
  </si>
  <si>
    <t>OBR-SCC-079-2023</t>
  </si>
  <si>
    <t>PROTECCION Y CONSERVACION DE AREAS ESTRATEGICAS DE CHITAGA NORTE DE SANTANDER</t>
  </si>
  <si>
    <t>https://www.secop.gov.co/CO1BusinessLine/Tendering/ContractNoticeView/Index?prevCtxLbl=Buscar+procesos&amp;prevCtxUrl=https%3a%2f%2fwww.secop.gov.co%3a443%2fCO1BusinessLine%2fTendering%2fContractNoticeManagement%2fIndex&amp;notice=CO1.NTC.5609359</t>
  </si>
  <si>
    <t>038-2025-CD</t>
  </si>
  <si>
    <t>REALIZACIÓN DE ACCIONES ENCAMINADAS A LA CONSERVACIÓN Y SOSTENIMIENTO DE LA SILVICULTURA URBANA, EL EMBELLECIMIENTO Y/O MANTENIMIENTO DEL ORNATO Y MANEJO DEL ARBOLADO EN ZONAS VERDES Y COMUNES</t>
  </si>
  <si>
    <t>https://www.secop.gov.co/CO1BusinessLine/Tendering/ContractNoticeView/Index?prevCtxLbl=Buscar+procesos&amp;prevCtxUrl=https%3a%2f%2fwww.secop.gov.co%3a443%2fCO1BusinessLine%2fTendering%2fContractNoticeManagement%2fIndex&amp;notice=CO1.NTC.9350155</t>
  </si>
  <si>
    <t>Espacio publico construido</t>
  </si>
  <si>
    <t xml:space="preserve">Espacio publico construido </t>
  </si>
  <si>
    <t>1L-003-2024</t>
  </si>
  <si>
    <t>CONSTRUCCION DE OBRAS DE ESPACIO PÚBLICO Y PAISAJISMO EN EL SECTOR CALLE 13, ENTRE CAÑO LAS CHORRERAS Y CARRERA 41 DEL MUNICIPIO DE ARAUCA, DEPARTAMENTO DE ARAUCA (Fase de Selección (Presentación de o</t>
  </si>
  <si>
    <t>https://www.secop.gov.co/CO1BusinessLine/Tendering/ContractNoticeView/Index?prevCtxLbl=Buscar+procesos&amp;prevCtxUrl=https%3a%2f%2fwww.secop.gov.co%3a443%2fCO1BusinessLine%2fTendering%2fContractNoticeManagement%2fIndex&amp;notice=CO1.NTC.6171594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</si>
</sst>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
    <numFmt numFmtId="165" formatCode="_-[$$-240A]\ * #,##0.00_-;\-[$$-240A]\ * #,##0.00_-;_-[$$-240A]\ * &quot;-&quot;??_-;_-@_-"/>
    <numFmt numFmtId="166" formatCode="[$$-240A]\ #,##0.00"/>
    <numFmt numFmtId="167" formatCode="_-[$$-240A]\ * #,##0_-;\-[$$-240A]\ * #,##0_-;_-[$$-240A]\ * &quot;-&quot;_-;_-@_-"/>
    <numFmt numFmtId="168" formatCode="[$$-240A]\ #,##0.0"/>
    <numFmt numFmtId="169" formatCode="[$$-240A]\ #,##0"/>
    <numFmt numFmtId="170" formatCode="_-[$$-240A]\ * #,##0_-;\-[$$-240A]\ * #,##0_-;_-[$$-240A]\ * &quot;-&quot;??_-;_-@_-"/>
  </numFmts>
  <fonts count="24">
    <font>
      <sz val="11"/>
      <name val="Calibri"/>
    </font>
    <font>
      <b/>
      <sz val="14"/>
      <color rgb="FFFFFFFF"/>
      <name val="DM Sans"/>
    </font>
    <font>
      <b/>
      <i/>
      <sz val="9"/>
      <color rgb="FFFFFFFF"/>
      <name val="DM Sans"/>
    </font>
    <font>
      <b/>
      <sz val="10"/>
      <color rgb="FF5A5550"/>
      <name val="DM Sans"/>
    </font>
    <font>
      <b/>
      <sz val="9.5"/>
      <color rgb="FF5A5550"/>
      <name val="DM Sans"/>
    </font>
    <font>
      <sz val="10"/>
      <color rgb="FF1A1814"/>
      <name val="DM Sans"/>
    </font>
    <font>
      <b/>
      <sz val="9"/>
      <color rgb="FFFFFFFF"/>
      <name val="DM Sans"/>
    </font>
    <font>
      <sz val="9"/>
      <color rgb="FF1A1814"/>
      <name val="DM Sans"/>
    </font>
    <font>
      <b/>
      <sz val="9.5"/>
      <color rgb="FF3A3632"/>
      <name val="DM Sans"/>
    </font>
    <font>
      <b/>
      <sz val="10"/>
      <color rgb="FF1A1814"/>
      <name val="DM Sans"/>
    </font>
    <font>
      <b/>
      <sz val="10"/>
      <color rgb="FFFFFFFF"/>
      <name val="DM Sans"/>
    </font>
    <font>
      <sz val="9"/>
      <color rgb="FFFF0000"/>
      <name val="DM Sans"/>
    </font>
    <font>
      <sz val="10"/>
      <color rgb="FF000000"/>
      <name val="DM Sans"/>
    </font>
    <font>
      <strike/>
      <sz val="10"/>
      <color rgb="FF000000"/>
      <name val="DM Sans"/>
    </font>
    <font>
      <sz val="11"/>
      <color rgb="FF1A1814"/>
      <name val="Aptos"/>
      <family val="2"/>
      <charset val="1"/>
    </font>
    <font>
      <sz val="11"/>
      <color rgb="FFFF0000"/>
      <name val="Calibri"/>
      <family val="2"/>
    </font>
    <font>
      <sz val="11"/>
      <color rgb="FF000000"/>
      <name val="Calibri"/>
      <family val="2"/>
    </font>
    <font>
      <sz val="9"/>
      <color rgb="FF000000"/>
      <name val="DM Sans"/>
    </font>
    <font>
      <sz val="9"/>
      <color theme="1"/>
      <name val="DM Sans"/>
    </font>
    <font>
      <sz val="13.5"/>
      <color rgb="FF000000"/>
      <name val="-Webkit-Standard"/>
      <charset val="1"/>
    </font>
    <font>
      <b/>
      <sz val="9"/>
      <color rgb="FFFF0000"/>
      <name val="DM Sans"/>
    </font>
    <font>
      <sz val="12"/>
      <color rgb="FF000000"/>
      <name val="Aptos Narrow"/>
      <family val="2"/>
    </font>
    <font>
      <sz val="9"/>
      <color rgb="FF000000"/>
      <name val="DM Sans"/>
      <charset val="1"/>
    </font>
    <font>
      <sz val="9"/>
      <name val="DM Sans"/>
    </font>
  </fonts>
  <fills count="13">
    <fill>
      <patternFill patternType="none"/>
    </fill>
    <fill>
      <patternFill patternType="gray125"/>
    </fill>
    <fill>
      <patternFill patternType="solid">
        <fgColor rgb="FF245030"/>
      </patternFill>
    </fill>
    <fill>
      <patternFill patternType="solid">
        <fgColor rgb="FF2D5A3D"/>
      </patternFill>
    </fill>
    <fill>
      <patternFill patternType="solid">
        <fgColor rgb="FFFAF8F5"/>
      </patternFill>
    </fill>
    <fill>
      <patternFill patternType="solid">
        <fgColor rgb="FFF0ECE4"/>
      </patternFill>
    </fill>
    <fill>
      <patternFill patternType="solid">
        <fgColor rgb="FFC8873A"/>
      </patternFill>
    </fill>
    <fill>
      <patternFill patternType="solid">
        <fgColor theme="0"/>
        <bgColor indexed="64"/>
      </patternFill>
    </fill>
    <fill>
      <patternFill patternType="solid">
        <fgColor rgb="FFF0ECE4"/>
        <bgColor rgb="FF000000"/>
      </patternFill>
    </fill>
    <fill>
      <patternFill patternType="solid">
        <fgColor rgb="FFFFFFFF"/>
        <bgColor rgb="FF000000"/>
      </patternFill>
    </fill>
    <fill>
      <patternFill patternType="solid">
        <fgColor theme="2"/>
        <bgColor indexed="64"/>
      </patternFill>
    </fill>
    <fill>
      <patternFill patternType="solid">
        <fgColor rgb="FFFFFF00"/>
        <bgColor indexed="64"/>
      </patternFill>
    </fill>
    <fill>
      <patternFill patternType="solid">
        <fgColor rgb="FF00F0E8"/>
        <bgColor indexed="64"/>
      </patternFill>
    </fill>
  </fills>
  <borders count="28">
    <border>
      <left/>
      <right/>
      <top/>
      <bottom/>
      <diagonal/>
    </border>
    <border>
      <left/>
      <right/>
      <top style="thin">
        <color rgb="FFE0DBD2"/>
      </top>
      <bottom style="thin">
        <color rgb="FFE0DBD2"/>
      </bottom>
      <diagonal/>
    </border>
    <border>
      <left style="thin">
        <color rgb="FFE8E4DC"/>
      </left>
      <right style="thin">
        <color rgb="FFE8E4DC"/>
      </right>
      <top style="thin">
        <color rgb="FFE8E4DC"/>
      </top>
      <bottom style="thin">
        <color rgb="FFE8E4DC"/>
      </bottom>
      <diagonal/>
    </border>
    <border>
      <left style="thin">
        <color rgb="FFE0DBD2"/>
      </left>
      <right style="thin">
        <color rgb="FFE0DBD2"/>
      </right>
      <top style="medium">
        <color rgb="FF2D5A3D"/>
      </top>
      <bottom style="thin">
        <color rgb="FFE0DBD2"/>
      </bottom>
      <diagonal/>
    </border>
    <border>
      <left style="thin">
        <color rgb="FFE8E4DC"/>
      </left>
      <right/>
      <top style="thin">
        <color rgb="FFE8E4DC"/>
      </top>
      <bottom style="thin">
        <color rgb="FFE0DBD2"/>
      </bottom>
      <diagonal/>
    </border>
    <border>
      <left/>
      <right/>
      <top style="thin">
        <color rgb="FFE8E4DC"/>
      </top>
      <bottom style="thin">
        <color rgb="FFE0DBD2"/>
      </bottom>
      <diagonal/>
    </border>
    <border>
      <left/>
      <right style="thin">
        <color rgb="FFE8E4DC"/>
      </right>
      <top style="thin">
        <color rgb="FFE8E4DC"/>
      </top>
      <bottom style="thin">
        <color rgb="FFE0DBD2"/>
      </bottom>
      <diagonal/>
    </border>
    <border>
      <left style="thin">
        <color rgb="FFE0DBD2"/>
      </left>
      <right/>
      <top style="medium">
        <color rgb="FF2D5A3D"/>
      </top>
      <bottom style="thin">
        <color rgb="FFE0DBD2"/>
      </bottom>
      <diagonal/>
    </border>
    <border>
      <left/>
      <right/>
      <top style="medium">
        <color rgb="FF2D5A3D"/>
      </top>
      <bottom style="thin">
        <color rgb="FFE0DBD2"/>
      </bottom>
      <diagonal/>
    </border>
    <border>
      <left/>
      <right style="thin">
        <color rgb="FFE0DBD2"/>
      </right>
      <top style="medium">
        <color rgb="FF2D5A3D"/>
      </top>
      <bottom style="thin">
        <color rgb="FFE0DBD2"/>
      </bottom>
      <diagonal/>
    </border>
    <border>
      <left style="thin">
        <color rgb="FFE8E4DC"/>
      </left>
      <right style="thin">
        <color rgb="FFE8E4DC"/>
      </right>
      <top style="thin">
        <color rgb="FFE8E4DC"/>
      </top>
      <bottom/>
      <diagonal/>
    </border>
    <border>
      <left style="thin">
        <color rgb="FFE8E4DC"/>
      </left>
      <right style="thin">
        <color rgb="FFE8E4DC"/>
      </right>
      <top/>
      <bottom/>
      <diagonal/>
    </border>
    <border>
      <left style="thin">
        <color rgb="FFE8E4DC"/>
      </left>
      <right style="thin">
        <color rgb="FFE8E4DC"/>
      </right>
      <top/>
      <bottom style="thin">
        <color rgb="FFE8E4DC"/>
      </bottom>
      <diagonal/>
    </border>
    <border>
      <left style="thin">
        <color rgb="FFE8E4DC"/>
      </left>
      <right/>
      <top style="thin">
        <color rgb="FFE8E4DC"/>
      </top>
      <bottom style="thin">
        <color rgb="FFE8E4DC"/>
      </bottom>
      <diagonal/>
    </border>
    <border>
      <left/>
      <right/>
      <top/>
      <bottom style="thin">
        <color rgb="FFE0DBD2"/>
      </bottom>
      <diagonal/>
    </border>
    <border>
      <left/>
      <right style="thin">
        <color rgb="FFE8E4DC"/>
      </right>
      <top style="thin">
        <color rgb="FFE8E4DC"/>
      </top>
      <bottom style="thin">
        <color rgb="FFE8E4DC"/>
      </bottom>
      <diagonal/>
    </border>
    <border>
      <left/>
      <right style="thin">
        <color rgb="FFE8E4DC"/>
      </right>
      <top/>
      <bottom style="thin">
        <color rgb="FFE8E4DC"/>
      </bottom>
      <diagonal/>
    </border>
    <border>
      <left style="thin">
        <color rgb="FFE8E4DC"/>
      </left>
      <right style="thin">
        <color rgb="FFE8E4DC"/>
      </right>
      <top/>
      <bottom style="medium">
        <color rgb="FF2D5A3D"/>
      </bottom>
      <diagonal/>
    </border>
    <border>
      <left/>
      <right/>
      <top style="thin">
        <color rgb="FFE8E4DC"/>
      </top>
      <bottom/>
      <diagonal/>
    </border>
    <border>
      <left/>
      <right/>
      <top/>
      <bottom style="medium">
        <color rgb="FF2D5A3D"/>
      </bottom>
      <diagonal/>
    </border>
    <border>
      <left style="thin">
        <color rgb="FFE8E4DC"/>
      </left>
      <right/>
      <top style="thin">
        <color rgb="FFE8E4DC"/>
      </top>
      <bottom/>
      <diagonal/>
    </border>
    <border>
      <left style="thin">
        <color rgb="FFE8E4DC"/>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E8E4DC"/>
      </left>
      <right/>
      <top/>
      <bottom style="medium">
        <color rgb="FF2D5A3D"/>
      </bottom>
      <diagonal/>
    </border>
    <border>
      <left style="thin">
        <color rgb="FFE0DBD2"/>
      </left>
      <right style="thin">
        <color rgb="FFE0DBD2"/>
      </right>
      <top/>
      <bottom style="thin">
        <color rgb="FFE0DBD2"/>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1">
    <xf numFmtId="0" fontId="0" fillId="0" borderId="0" xfId="0"/>
    <xf numFmtId="0" fontId="6" fillId="3" borderId="2" xfId="0" applyFont="1" applyFill="1" applyBorder="1" applyAlignment="1">
      <alignment horizontal="left" vertical="center" wrapText="1"/>
    </xf>
    <xf numFmtId="0" fontId="7" fillId="0" borderId="2" xfId="0" applyFont="1" applyBorder="1" applyAlignment="1">
      <alignment horizontal="left" vertical="top" wrapText="1"/>
    </xf>
    <xf numFmtId="164" fontId="7" fillId="0" borderId="2" xfId="0" applyNumberFormat="1" applyFont="1" applyBorder="1" applyAlignment="1">
      <alignment horizontal="right" vertical="top"/>
    </xf>
    <xf numFmtId="164" fontId="9" fillId="5" borderId="3" xfId="0" applyNumberFormat="1" applyFont="1" applyFill="1" applyBorder="1" applyAlignment="1">
      <alignment horizontal="right" vertical="center"/>
    </xf>
    <xf numFmtId="0" fontId="7" fillId="4" borderId="2" xfId="0" applyFont="1" applyFill="1" applyBorder="1" applyAlignment="1">
      <alignment horizontal="left" vertical="top" wrapText="1"/>
    </xf>
    <xf numFmtId="164" fontId="7" fillId="4" borderId="2" xfId="0" applyNumberFormat="1" applyFont="1" applyFill="1" applyBorder="1" applyAlignment="1">
      <alignment horizontal="right" vertical="top"/>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8" fillId="5" borderId="9" xfId="0" applyFont="1" applyFill="1" applyBorder="1" applyAlignment="1">
      <alignment vertical="center"/>
    </xf>
    <xf numFmtId="0" fontId="17" fillId="0" borderId="2" xfId="0" applyFont="1" applyBorder="1" applyAlignment="1">
      <alignment horizontal="left" vertical="top" wrapText="1"/>
    </xf>
    <xf numFmtId="0" fontId="8" fillId="5" borderId="8" xfId="0" applyFont="1" applyFill="1" applyBorder="1" applyAlignment="1">
      <alignment vertical="center"/>
    </xf>
    <xf numFmtId="0" fontId="7" fillId="0" borderId="2" xfId="0" applyFont="1" applyBorder="1" applyAlignment="1">
      <alignment vertical="center" wrapText="1"/>
    </xf>
    <xf numFmtId="3" fontId="7" fillId="0" borderId="2" xfId="0" applyNumberFormat="1" applyFont="1" applyBorder="1" applyAlignment="1">
      <alignment vertical="center"/>
    </xf>
    <xf numFmtId="0" fontId="7" fillId="0" borderId="15" xfId="0" applyFont="1" applyBorder="1" applyAlignment="1">
      <alignment vertical="center" wrapText="1"/>
    </xf>
    <xf numFmtId="0" fontId="7" fillId="0" borderId="0" xfId="0" applyFont="1" applyAlignment="1">
      <alignment vertical="center" wrapText="1"/>
    </xf>
    <xf numFmtId="166" fontId="7" fillId="0" borderId="19" xfId="0" applyNumberFormat="1" applyFont="1" applyBorder="1" applyAlignment="1">
      <alignment vertical="center"/>
    </xf>
    <xf numFmtId="166" fontId="7" fillId="0" borderId="15" xfId="0" applyNumberFormat="1" applyFont="1" applyBorder="1" applyAlignment="1">
      <alignment vertical="center"/>
    </xf>
    <xf numFmtId="3" fontId="7" fillId="0" borderId="15" xfId="0" applyNumberFormat="1" applyFont="1" applyBorder="1" applyAlignment="1">
      <alignment vertical="center"/>
    </xf>
    <xf numFmtId="165" fontId="7" fillId="0" borderId="15" xfId="0" applyNumberFormat="1" applyFont="1" applyBorder="1" applyAlignment="1">
      <alignment vertical="center"/>
    </xf>
    <xf numFmtId="0" fontId="8" fillId="5" borderId="3" xfId="0" applyFont="1" applyFill="1" applyBorder="1" applyAlignment="1">
      <alignment vertical="center"/>
    </xf>
    <xf numFmtId="0" fontId="7" fillId="0" borderId="12" xfId="0" applyFont="1" applyBorder="1" applyAlignment="1">
      <alignment vertical="center" wrapText="1"/>
    </xf>
    <xf numFmtId="0" fontId="12" fillId="0" borderId="2" xfId="0" applyFont="1" applyBorder="1" applyAlignment="1">
      <alignment vertical="center" wrapText="1"/>
    </xf>
    <xf numFmtId="0" fontId="17" fillId="0" borderId="2" xfId="0" applyFont="1" applyBorder="1" applyAlignment="1">
      <alignment horizontal="left" vertical="center" wrapText="1"/>
    </xf>
    <xf numFmtId="0" fontId="0" fillId="0" borderId="0" xfId="0" applyAlignment="1">
      <alignment vertical="center"/>
    </xf>
    <xf numFmtId="0" fontId="17" fillId="7" borderId="2" xfId="0" applyFont="1" applyFill="1" applyBorder="1" applyAlignment="1">
      <alignment horizontal="left" vertical="center" wrapText="1"/>
    </xf>
    <xf numFmtId="164" fontId="9" fillId="5" borderId="3" xfId="0" applyNumberFormat="1" applyFont="1" applyFill="1" applyBorder="1" applyAlignment="1">
      <alignment horizontal="left" vertical="center"/>
    </xf>
    <xf numFmtId="0" fontId="17" fillId="0" borderId="5" xfId="0" applyFont="1" applyBorder="1" applyAlignment="1">
      <alignment horizontal="left" vertical="center" wrapText="1"/>
    </xf>
    <xf numFmtId="0" fontId="0" fillId="0" borderId="0" xfId="0" applyAlignment="1">
      <alignment horizontal="left" vertical="center"/>
    </xf>
    <xf numFmtId="165" fontId="17" fillId="0" borderId="2" xfId="0" applyNumberFormat="1" applyFont="1" applyBorder="1" applyAlignment="1">
      <alignment horizontal="left" vertical="center"/>
    </xf>
    <xf numFmtId="0" fontId="17" fillId="0" borderId="4" xfId="0" applyFont="1" applyBorder="1" applyAlignment="1">
      <alignment horizontal="left" vertical="center" wrapText="1"/>
    </xf>
    <xf numFmtId="0" fontId="11" fillId="0" borderId="6" xfId="0" applyFont="1" applyBorder="1" applyAlignment="1">
      <alignment horizontal="left" vertical="center" wrapText="1"/>
    </xf>
    <xf numFmtId="0" fontId="6" fillId="3" borderId="2" xfId="0" applyFont="1" applyFill="1" applyBorder="1" applyAlignment="1">
      <alignment vertical="center" wrapText="1"/>
    </xf>
    <xf numFmtId="164" fontId="9" fillId="5" borderId="3" xfId="0" applyNumberFormat="1" applyFont="1" applyFill="1" applyBorder="1" applyAlignment="1">
      <alignment vertical="center"/>
    </xf>
    <xf numFmtId="0" fontId="17" fillId="0" borderId="2" xfId="0" applyFont="1" applyBorder="1" applyAlignment="1">
      <alignment vertical="center" wrapText="1"/>
    </xf>
    <xf numFmtId="0" fontId="7" fillId="0" borderId="15" xfId="0" applyFont="1" applyBorder="1" applyAlignment="1">
      <alignment horizontal="left" vertical="center" wrapText="1"/>
    </xf>
    <xf numFmtId="3" fontId="7" fillId="0" borderId="15" xfId="0" applyNumberFormat="1" applyFont="1" applyBorder="1" applyAlignment="1">
      <alignment horizontal="left" vertical="center"/>
    </xf>
    <xf numFmtId="165" fontId="7" fillId="0" borderId="15" xfId="0" applyNumberFormat="1" applyFont="1" applyBorder="1" applyAlignment="1">
      <alignment horizontal="left" vertical="center"/>
    </xf>
    <xf numFmtId="165" fontId="9" fillId="8" borderId="9" xfId="0" applyNumberFormat="1" applyFont="1" applyFill="1" applyBorder="1" applyAlignment="1">
      <alignment horizontal="left" vertical="center"/>
    </xf>
    <xf numFmtId="0" fontId="8" fillId="7" borderId="0" xfId="0" applyFont="1" applyFill="1" applyAlignment="1">
      <alignment vertical="center"/>
    </xf>
    <xf numFmtId="0" fontId="18" fillId="0" borderId="0" xfId="0" applyFont="1" applyAlignment="1">
      <alignment vertical="center" wrapText="1"/>
    </xf>
    <xf numFmtId="0" fontId="7" fillId="7" borderId="0" xfId="0" applyFont="1" applyFill="1" applyAlignment="1">
      <alignment vertical="center" wrapText="1"/>
    </xf>
    <xf numFmtId="0" fontId="5" fillId="0" borderId="0" xfId="0" applyFont="1" applyAlignment="1">
      <alignment vertical="center" wrapText="1"/>
    </xf>
    <xf numFmtId="0" fontId="0" fillId="7" borderId="0" xfId="0" applyFill="1" applyAlignment="1">
      <alignment vertical="center"/>
    </xf>
    <xf numFmtId="0" fontId="17" fillId="7" borderId="2" xfId="0" applyFont="1" applyFill="1" applyBorder="1" applyAlignment="1">
      <alignment vertical="center" wrapText="1"/>
    </xf>
    <xf numFmtId="0" fontId="17" fillId="0" borderId="0" xfId="0" applyFont="1" applyAlignment="1">
      <alignment vertical="center" wrapText="1"/>
    </xf>
    <xf numFmtId="0" fontId="7" fillId="0" borderId="16" xfId="0" applyFont="1" applyBorder="1" applyAlignment="1">
      <alignment vertical="center" wrapText="1"/>
    </xf>
    <xf numFmtId="0" fontId="7" fillId="7" borderId="2" xfId="0" applyFont="1" applyFill="1" applyBorder="1" applyAlignment="1">
      <alignment vertical="center" wrapText="1"/>
    </xf>
    <xf numFmtId="0" fontId="7" fillId="9" borderId="15" xfId="0" applyFont="1" applyFill="1" applyBorder="1" applyAlignment="1">
      <alignment vertical="center" wrapText="1"/>
    </xf>
    <xf numFmtId="166" fontId="7" fillId="9" borderId="15" xfId="0" applyNumberFormat="1" applyFont="1" applyFill="1" applyBorder="1" applyAlignment="1">
      <alignment vertical="center"/>
    </xf>
    <xf numFmtId="166" fontId="7" fillId="0" borderId="0" xfId="0" applyNumberFormat="1" applyFont="1" applyAlignment="1">
      <alignment vertical="center"/>
    </xf>
    <xf numFmtId="0" fontId="16" fillId="0" borderId="0" xfId="0" applyFont="1" applyAlignment="1">
      <alignment vertical="center"/>
    </xf>
    <xf numFmtId="169" fontId="9" fillId="5" borderId="3" xfId="0" applyNumberFormat="1" applyFont="1" applyFill="1" applyBorder="1" applyAlignment="1">
      <alignment vertical="center"/>
    </xf>
    <xf numFmtId="170" fontId="9" fillId="10" borderId="3" xfId="0" applyNumberFormat="1" applyFont="1" applyFill="1" applyBorder="1" applyAlignment="1">
      <alignment vertical="center"/>
    </xf>
    <xf numFmtId="165" fontId="17" fillId="0" borderId="2" xfId="0" applyNumberFormat="1" applyFont="1" applyBorder="1" applyAlignment="1">
      <alignment horizontal="left" vertical="center" wrapText="1"/>
    </xf>
    <xf numFmtId="166" fontId="17" fillId="0" borderId="2" xfId="0" applyNumberFormat="1" applyFont="1" applyBorder="1" applyAlignment="1">
      <alignment horizontal="left" vertical="center" wrapText="1"/>
    </xf>
    <xf numFmtId="164" fontId="17" fillId="0" borderId="2" xfId="0" applyNumberFormat="1" applyFont="1" applyBorder="1" applyAlignment="1">
      <alignment horizontal="left" vertical="top" wrapText="1"/>
    </xf>
    <xf numFmtId="164" fontId="17" fillId="0" borderId="2" xfId="0" applyNumberFormat="1" applyFont="1" applyBorder="1" applyAlignment="1">
      <alignment horizontal="left" vertical="center" wrapText="1"/>
    </xf>
    <xf numFmtId="164" fontId="7" fillId="10" borderId="2" xfId="0" applyNumberFormat="1" applyFont="1" applyFill="1" applyBorder="1" applyAlignment="1">
      <alignment horizontal="right" vertical="top"/>
    </xf>
    <xf numFmtId="165" fontId="17" fillId="0" borderId="5" xfId="0" applyNumberFormat="1" applyFont="1" applyBorder="1" applyAlignment="1">
      <alignment horizontal="left" vertical="center" wrapText="1"/>
    </xf>
    <xf numFmtId="169" fontId="7" fillId="0" borderId="2" xfId="0" applyNumberFormat="1" applyFont="1" applyBorder="1" applyAlignment="1">
      <alignment horizontal="left" vertical="center"/>
    </xf>
    <xf numFmtId="169" fontId="7" fillId="0" borderId="15" xfId="0" applyNumberFormat="1" applyFont="1" applyBorder="1" applyAlignment="1">
      <alignment horizontal="left" vertical="center"/>
    </xf>
    <xf numFmtId="0" fontId="6" fillId="3" borderId="13" xfId="0" applyFont="1" applyFill="1" applyBorder="1" applyAlignment="1">
      <alignment horizontal="left" vertical="center" wrapText="1"/>
    </xf>
    <xf numFmtId="0" fontId="7" fillId="7" borderId="0" xfId="0" applyFont="1" applyFill="1" applyAlignment="1">
      <alignment horizontal="left" vertical="center" wrapText="1"/>
    </xf>
    <xf numFmtId="0" fontId="0" fillId="7" borderId="0" xfId="0" applyFill="1" applyAlignment="1">
      <alignment horizontal="left" vertical="center"/>
    </xf>
    <xf numFmtId="0" fontId="15" fillId="7" borderId="0" xfId="0" applyFont="1" applyFill="1" applyAlignment="1">
      <alignment horizontal="left" vertical="center"/>
    </xf>
    <xf numFmtId="164" fontId="9" fillId="10" borderId="7" xfId="0" applyNumberFormat="1" applyFont="1" applyFill="1" applyBorder="1" applyAlignment="1">
      <alignment horizontal="left" vertical="center"/>
    </xf>
    <xf numFmtId="0" fontId="17" fillId="9" borderId="0" xfId="0" applyFont="1" applyFill="1" applyAlignment="1">
      <alignment horizontal="left" vertical="center" wrapText="1"/>
    </xf>
    <xf numFmtId="0" fontId="19" fillId="0" borderId="0" xfId="0" applyFont="1" applyAlignment="1">
      <alignment wrapText="1"/>
    </xf>
    <xf numFmtId="0" fontId="0" fillId="0" borderId="0" xfId="0" applyAlignment="1">
      <alignment vertical="center" wrapText="1"/>
    </xf>
    <xf numFmtId="170" fontId="7" fillId="0" borderId="15" xfId="0" applyNumberFormat="1" applyFont="1" applyBorder="1" applyAlignment="1">
      <alignment vertical="center"/>
    </xf>
    <xf numFmtId="166" fontId="7" fillId="0" borderId="16" xfId="0" applyNumberFormat="1" applyFont="1" applyBorder="1" applyAlignment="1">
      <alignment vertical="center" wrapText="1"/>
    </xf>
    <xf numFmtId="166" fontId="17" fillId="7" borderId="2" xfId="0" applyNumberFormat="1" applyFont="1" applyFill="1" applyBorder="1" applyAlignment="1">
      <alignment horizontal="left" vertical="center" wrapText="1"/>
    </xf>
    <xf numFmtId="0" fontId="5" fillId="7" borderId="2" xfId="0" applyFont="1" applyFill="1" applyBorder="1" applyAlignment="1">
      <alignment vertical="center" wrapText="1"/>
    </xf>
    <xf numFmtId="164" fontId="7" fillId="7" borderId="2" xfId="0" applyNumberFormat="1" applyFont="1" applyFill="1" applyBorder="1" applyAlignment="1">
      <alignment vertical="center"/>
    </xf>
    <xf numFmtId="0" fontId="5" fillId="7" borderId="13" xfId="0" applyFont="1" applyFill="1" applyBorder="1" applyAlignment="1">
      <alignment vertical="center" wrapText="1"/>
    </xf>
    <xf numFmtId="0" fontId="6" fillId="3" borderId="10" xfId="0" applyFont="1" applyFill="1" applyBorder="1" applyAlignment="1">
      <alignment horizontal="left" vertical="center" wrapText="1"/>
    </xf>
    <xf numFmtId="164" fontId="9" fillId="5" borderId="25" xfId="0" applyNumberFormat="1" applyFont="1" applyFill="1" applyBorder="1" applyAlignment="1">
      <alignment horizontal="right" vertical="center"/>
    </xf>
    <xf numFmtId="0" fontId="17" fillId="7" borderId="10" xfId="0" applyFont="1" applyFill="1" applyBorder="1" applyAlignment="1">
      <alignment horizontal="left" vertical="center" wrapText="1"/>
    </xf>
    <xf numFmtId="0" fontId="7" fillId="7" borderId="10" xfId="0" applyFont="1" applyFill="1" applyBorder="1" applyAlignment="1">
      <alignment horizontal="left" vertical="center" wrapText="1"/>
    </xf>
    <xf numFmtId="0" fontId="7" fillId="7" borderId="2" xfId="0" applyFont="1" applyFill="1" applyBorder="1" applyAlignment="1">
      <alignment horizontal="left" vertical="center" wrapText="1"/>
    </xf>
    <xf numFmtId="165" fontId="7" fillId="7" borderId="2" xfId="0" applyNumberFormat="1" applyFont="1" applyFill="1" applyBorder="1" applyAlignment="1">
      <alignment horizontal="left" vertical="center" wrapText="1"/>
    </xf>
    <xf numFmtId="165" fontId="0" fillId="0" borderId="0" xfId="0" applyNumberFormat="1"/>
    <xf numFmtId="0" fontId="7" fillId="7" borderId="2" xfId="0" applyFont="1" applyFill="1" applyBorder="1" applyAlignment="1">
      <alignment horizontal="left" vertical="top" wrapText="1"/>
    </xf>
    <xf numFmtId="164" fontId="7" fillId="7" borderId="2" xfId="0" applyNumberFormat="1" applyFont="1" applyFill="1" applyBorder="1" applyAlignment="1">
      <alignment horizontal="right" vertical="top"/>
    </xf>
    <xf numFmtId="166" fontId="7" fillId="7" borderId="2" xfId="0" applyNumberFormat="1" applyFont="1" applyFill="1" applyBorder="1" applyAlignment="1">
      <alignment horizontal="left" vertical="center" wrapText="1"/>
    </xf>
    <xf numFmtId="166" fontId="7" fillId="7" borderId="10" xfId="0" applyNumberFormat="1" applyFont="1" applyFill="1" applyBorder="1" applyAlignment="1">
      <alignment horizontal="left" vertical="center" wrapText="1"/>
    </xf>
    <xf numFmtId="165" fontId="7" fillId="7" borderId="10" xfId="0" applyNumberFormat="1" applyFont="1" applyFill="1" applyBorder="1" applyAlignment="1">
      <alignment horizontal="left" vertical="center" wrapText="1"/>
    </xf>
    <xf numFmtId="0" fontId="17" fillId="7" borderId="2" xfId="0" applyFont="1" applyFill="1" applyBorder="1" applyAlignment="1">
      <alignment horizontal="left" vertical="top" wrapText="1"/>
    </xf>
    <xf numFmtId="168" fontId="17" fillId="7" borderId="2" xfId="0" applyNumberFormat="1" applyFont="1" applyFill="1" applyBorder="1" applyAlignment="1">
      <alignment horizontal="left" vertical="top" wrapText="1"/>
    </xf>
    <xf numFmtId="168" fontId="7" fillId="7" borderId="2" xfId="0" applyNumberFormat="1" applyFont="1" applyFill="1" applyBorder="1" applyAlignment="1">
      <alignment horizontal="left" vertical="center" wrapText="1"/>
    </xf>
    <xf numFmtId="170" fontId="7" fillId="7" borderId="2" xfId="0" applyNumberFormat="1" applyFont="1" applyFill="1" applyBorder="1" applyAlignment="1">
      <alignment horizontal="left" vertical="center" wrapText="1"/>
    </xf>
    <xf numFmtId="165" fontId="7" fillId="7" borderId="0" xfId="0" applyNumberFormat="1" applyFont="1" applyFill="1" applyAlignment="1">
      <alignment horizontal="left" vertical="center" wrapText="1"/>
    </xf>
    <xf numFmtId="0" fontId="7" fillId="7" borderId="12" xfId="0" applyFont="1" applyFill="1" applyBorder="1" applyAlignment="1">
      <alignment vertical="center" wrapText="1"/>
    </xf>
    <xf numFmtId="0" fontId="7" fillId="7" borderId="16" xfId="0" applyFont="1" applyFill="1" applyBorder="1" applyAlignment="1">
      <alignment vertical="center" wrapText="1"/>
    </xf>
    <xf numFmtId="166" fontId="7" fillId="7" borderId="15" xfId="0" applyNumberFormat="1" applyFont="1" applyFill="1" applyBorder="1" applyAlignment="1">
      <alignment vertical="center" wrapText="1"/>
    </xf>
    <xf numFmtId="166" fontId="7" fillId="7" borderId="16" xfId="0" applyNumberFormat="1" applyFont="1" applyFill="1" applyBorder="1" applyAlignment="1">
      <alignment vertical="center" wrapText="1"/>
    </xf>
    <xf numFmtId="166" fontId="7" fillId="7" borderId="16" xfId="0" applyNumberFormat="1" applyFont="1" applyFill="1" applyBorder="1" applyAlignment="1">
      <alignment vertical="center"/>
    </xf>
    <xf numFmtId="166" fontId="7" fillId="7" borderId="15" xfId="0" applyNumberFormat="1" applyFont="1" applyFill="1" applyBorder="1" applyAlignment="1">
      <alignment vertical="center"/>
    </xf>
    <xf numFmtId="0" fontId="7" fillId="7" borderId="15" xfId="0" applyFont="1" applyFill="1" applyBorder="1" applyAlignment="1">
      <alignment vertical="center" wrapText="1"/>
    </xf>
    <xf numFmtId="0" fontId="17" fillId="7" borderId="0" xfId="0" applyFont="1" applyFill="1" applyAlignment="1">
      <alignment vertical="center" wrapText="1"/>
    </xf>
    <xf numFmtId="166" fontId="7" fillId="7" borderId="0" xfId="0" applyNumberFormat="1" applyFont="1" applyFill="1" applyAlignment="1">
      <alignment vertical="center"/>
    </xf>
    <xf numFmtId="164" fontId="7" fillId="7" borderId="2" xfId="0" applyNumberFormat="1" applyFont="1" applyFill="1" applyBorder="1" applyAlignment="1">
      <alignment horizontal="left" vertical="center"/>
    </xf>
    <xf numFmtId="0" fontId="17" fillId="11" borderId="2" xfId="0" applyFont="1" applyFill="1" applyBorder="1" applyAlignment="1">
      <alignment horizontal="left" vertical="center" wrapText="1"/>
    </xf>
    <xf numFmtId="0" fontId="7" fillId="11" borderId="2" xfId="0" applyFont="1" applyFill="1" applyBorder="1" applyAlignment="1">
      <alignment horizontal="left" vertical="center" wrapText="1"/>
    </xf>
    <xf numFmtId="0" fontId="21" fillId="7" borderId="27" xfId="0" applyFont="1" applyFill="1" applyBorder="1" applyAlignment="1">
      <alignment horizontal="center" vertical="center" wrapText="1"/>
    </xf>
    <xf numFmtId="0" fontId="17" fillId="7" borderId="15" xfId="0" applyFont="1" applyFill="1" applyBorder="1" applyAlignment="1">
      <alignment vertical="center" wrapText="1"/>
    </xf>
    <xf numFmtId="0" fontId="17" fillId="0" borderId="15" xfId="0" applyFont="1" applyBorder="1" applyAlignment="1">
      <alignment vertical="center" wrapText="1"/>
    </xf>
    <xf numFmtId="0" fontId="6" fillId="3" borderId="10" xfId="0" applyFont="1" applyFill="1" applyBorder="1" applyAlignment="1">
      <alignment vertical="center" wrapText="1"/>
    </xf>
    <xf numFmtId="0" fontId="17" fillId="7" borderId="18" xfId="0" applyFont="1" applyFill="1" applyBorder="1" applyAlignment="1">
      <alignment horizontal="left" vertical="center" wrapText="1"/>
    </xf>
    <xf numFmtId="0" fontId="7" fillId="11" borderId="2" xfId="0" applyFont="1" applyFill="1" applyBorder="1" applyAlignment="1">
      <alignment vertical="center" wrapText="1"/>
    </xf>
    <xf numFmtId="0" fontId="17" fillId="12" borderId="2" xfId="0" applyFont="1" applyFill="1" applyBorder="1" applyAlignment="1">
      <alignment horizontal="left" vertical="center" wrapText="1"/>
    </xf>
    <xf numFmtId="0" fontId="7" fillId="12" borderId="0" xfId="0" applyFont="1" applyFill="1" applyAlignment="1">
      <alignment vertical="center" wrapText="1"/>
    </xf>
    <xf numFmtId="0" fontId="7" fillId="7" borderId="10" xfId="0" applyFont="1" applyFill="1" applyBorder="1" applyAlignment="1">
      <alignment vertical="center" wrapText="1"/>
    </xf>
    <xf numFmtId="3" fontId="17" fillId="7" borderId="10" xfId="0" applyNumberFormat="1" applyFont="1" applyFill="1" applyBorder="1" applyAlignment="1">
      <alignment vertical="center"/>
    </xf>
    <xf numFmtId="166" fontId="7" fillId="7" borderId="10" xfId="0" applyNumberFormat="1" applyFont="1" applyFill="1" applyBorder="1" applyAlignment="1">
      <alignment vertical="center"/>
    </xf>
    <xf numFmtId="0" fontId="17" fillId="7" borderId="10" xfId="0" applyFont="1" applyFill="1" applyBorder="1" applyAlignment="1">
      <alignment vertical="center" wrapText="1"/>
    </xf>
    <xf numFmtId="0" fontId="17" fillId="0" borderId="21" xfId="0" applyFont="1" applyBorder="1" applyAlignment="1">
      <alignment vertical="center" wrapText="1"/>
    </xf>
    <xf numFmtId="0" fontId="22" fillId="0" borderId="0" xfId="0" applyFont="1" applyAlignment="1">
      <alignment vertical="center"/>
    </xf>
    <xf numFmtId="166" fontId="7" fillId="7" borderId="10" xfId="0" applyNumberFormat="1" applyFont="1" applyFill="1" applyBorder="1" applyAlignment="1">
      <alignment vertical="center" wrapText="1"/>
    </xf>
    <xf numFmtId="2" fontId="0" fillId="0" borderId="0" xfId="0" applyNumberFormat="1" applyAlignment="1">
      <alignment vertical="center"/>
    </xf>
    <xf numFmtId="0" fontId="7" fillId="7" borderId="11" xfId="0" applyFont="1" applyFill="1" applyBorder="1" applyAlignment="1">
      <alignment vertical="center" wrapText="1"/>
    </xf>
    <xf numFmtId="0" fontId="7" fillId="0" borderId="11" xfId="0" applyFont="1" applyBorder="1" applyAlignment="1">
      <alignment vertical="center" wrapText="1"/>
    </xf>
    <xf numFmtId="165" fontId="7" fillId="7" borderId="2" xfId="0" applyNumberFormat="1" applyFont="1" applyFill="1" applyBorder="1" applyAlignment="1">
      <alignment vertical="center" wrapText="1"/>
    </xf>
    <xf numFmtId="166" fontId="7" fillId="0" borderId="11" xfId="0" applyNumberFormat="1" applyFont="1" applyBorder="1" applyAlignment="1">
      <alignment vertical="center" wrapText="1"/>
    </xf>
    <xf numFmtId="166" fontId="7" fillId="0" borderId="12" xfId="0" applyNumberFormat="1" applyFont="1" applyBorder="1" applyAlignment="1">
      <alignment vertical="center" wrapText="1"/>
    </xf>
    <xf numFmtId="166" fontId="7" fillId="0" borderId="11" xfId="0" applyNumberFormat="1" applyFont="1" applyBorder="1" applyAlignment="1">
      <alignment vertical="center"/>
    </xf>
    <xf numFmtId="3" fontId="0" fillId="0" borderId="0" xfId="0" applyNumberFormat="1" applyAlignment="1">
      <alignment vertical="center"/>
    </xf>
    <xf numFmtId="166" fontId="0" fillId="0" borderId="0" xfId="0" applyNumberFormat="1" applyAlignment="1">
      <alignment vertical="center"/>
    </xf>
    <xf numFmtId="0" fontId="17" fillId="0" borderId="11" xfId="0" applyFont="1" applyBorder="1" applyAlignment="1">
      <alignment vertical="center" wrapText="1"/>
    </xf>
    <xf numFmtId="166" fontId="7" fillId="0" borderId="0" xfId="0" applyNumberFormat="1" applyFont="1" applyAlignment="1">
      <alignment vertical="center" wrapText="1"/>
    </xf>
    <xf numFmtId="4" fontId="17" fillId="7" borderId="11" xfId="0" applyNumberFormat="1" applyFont="1" applyFill="1" applyBorder="1" applyAlignment="1">
      <alignment vertical="center" wrapText="1"/>
    </xf>
    <xf numFmtId="166" fontId="17" fillId="7" borderId="10" xfId="0" applyNumberFormat="1" applyFont="1" applyFill="1" applyBorder="1" applyAlignment="1">
      <alignment vertical="center" wrapText="1"/>
    </xf>
    <xf numFmtId="165" fontId="7" fillId="7" borderId="10" xfId="0" applyNumberFormat="1" applyFont="1" applyFill="1" applyBorder="1" applyAlignment="1">
      <alignment vertical="center" wrapText="1"/>
    </xf>
    <xf numFmtId="4" fontId="7" fillId="7" borderId="10" xfId="0" applyNumberFormat="1" applyFont="1" applyFill="1" applyBorder="1" applyAlignment="1">
      <alignment vertical="center" wrapText="1"/>
    </xf>
    <xf numFmtId="0" fontId="7" fillId="7" borderId="10" xfId="0" applyFont="1" applyFill="1" applyBorder="1" applyAlignment="1">
      <alignment horizontal="center" vertical="center" wrapText="1"/>
    </xf>
    <xf numFmtId="2" fontId="23" fillId="0" borderId="5" xfId="0" applyNumberFormat="1" applyFont="1" applyBorder="1" applyAlignment="1">
      <alignment horizontal="left" vertical="center" wrapText="1"/>
    </xf>
    <xf numFmtId="0" fontId="23" fillId="0" borderId="2" xfId="0" applyFont="1" applyBorder="1" applyAlignment="1">
      <alignment horizontal="left" vertical="center" wrapText="1"/>
    </xf>
    <xf numFmtId="0" fontId="23" fillId="0" borderId="15" xfId="0" applyFont="1" applyBorder="1" applyAlignment="1">
      <alignment horizontal="left" vertical="center" wrapText="1"/>
    </xf>
    <xf numFmtId="0" fontId="23" fillId="0" borderId="11" xfId="0" applyFont="1" applyBorder="1" applyAlignment="1">
      <alignment horizontal="left" vertical="center" wrapText="1"/>
    </xf>
    <xf numFmtId="0" fontId="23" fillId="0" borderId="2" xfId="0" applyFont="1" applyBorder="1" applyAlignment="1">
      <alignment horizontal="left" vertical="top" wrapText="1"/>
    </xf>
    <xf numFmtId="0" fontId="23" fillId="0" borderId="0" xfId="0" applyFont="1" applyAlignment="1">
      <alignment horizontal="center" vertical="center" wrapText="1"/>
    </xf>
    <xf numFmtId="166" fontId="23" fillId="0" borderId="0" xfId="0" applyNumberFormat="1" applyFont="1" applyAlignment="1">
      <alignment vertical="center" wrapText="1"/>
    </xf>
    <xf numFmtId="165" fontId="23" fillId="0" borderId="0" xfId="0" applyNumberFormat="1" applyFont="1" applyAlignment="1">
      <alignment vertical="center"/>
    </xf>
    <xf numFmtId="165" fontId="23" fillId="0" borderId="15" xfId="0" applyNumberFormat="1" applyFont="1" applyBorder="1" applyAlignment="1">
      <alignment horizontal="left" vertical="center" wrapText="1"/>
    </xf>
    <xf numFmtId="0" fontId="6" fillId="3" borderId="2" xfId="0" applyFont="1" applyFill="1" applyBorder="1" applyAlignment="1">
      <alignment horizontal="center" vertical="center" wrapText="1"/>
    </xf>
    <xf numFmtId="0" fontId="0" fillId="0" borderId="0" xfId="0" applyAlignment="1">
      <alignment horizontal="center" vertical="center"/>
    </xf>
    <xf numFmtId="0" fontId="23" fillId="0" borderId="15" xfId="0" applyFont="1" applyBorder="1" applyAlignment="1">
      <alignment horizontal="center" vertical="center" wrapText="1"/>
    </xf>
    <xf numFmtId="0" fontId="23" fillId="0" borderId="2" xfId="0" applyFont="1" applyBorder="1" applyAlignment="1">
      <alignment horizontal="center" vertical="center" wrapText="1"/>
    </xf>
    <xf numFmtId="0" fontId="7" fillId="0" borderId="15" xfId="0" applyFont="1" applyBorder="1" applyAlignment="1">
      <alignment horizontal="center" vertical="center" wrapText="1"/>
    </xf>
    <xf numFmtId="0" fontId="7" fillId="7" borderId="2"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7" borderId="0" xfId="0" applyFont="1" applyFill="1" applyAlignment="1">
      <alignment horizontal="center" vertical="center" wrapText="1"/>
    </xf>
    <xf numFmtId="0" fontId="7" fillId="7" borderId="15" xfId="0" applyFont="1" applyFill="1" applyBorder="1" applyAlignment="1">
      <alignment horizontal="center" vertical="center" wrapText="1"/>
    </xf>
    <xf numFmtId="0" fontId="7" fillId="0" borderId="0" xfId="0" applyFont="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166" fontId="23" fillId="9" borderId="15" xfId="0" applyNumberFormat="1" applyFont="1" applyFill="1" applyBorder="1" applyAlignment="1">
      <alignment vertical="center"/>
    </xf>
    <xf numFmtId="166" fontId="23" fillId="7" borderId="16" xfId="0" applyNumberFormat="1" applyFont="1" applyFill="1" applyBorder="1" applyAlignment="1">
      <alignment vertical="center"/>
    </xf>
    <xf numFmtId="166" fontId="23" fillId="0" borderId="16" xfId="0" applyNumberFormat="1" applyFont="1" applyBorder="1" applyAlignment="1">
      <alignment vertical="center"/>
    </xf>
    <xf numFmtId="166" fontId="23" fillId="7" borderId="15" xfId="0" applyNumberFormat="1" applyFont="1" applyFill="1" applyBorder="1" applyAlignment="1">
      <alignment vertical="center"/>
    </xf>
    <xf numFmtId="0" fontId="23" fillId="7" borderId="16" xfId="0" applyFont="1" applyFill="1" applyBorder="1" applyAlignment="1">
      <alignment horizontal="center" vertical="center" wrapText="1"/>
    </xf>
    <xf numFmtId="0" fontId="23" fillId="7" borderId="10" xfId="0" applyFont="1" applyFill="1" applyBorder="1" applyAlignment="1">
      <alignment horizontal="center" vertical="center" wrapText="1"/>
    </xf>
    <xf numFmtId="0" fontId="8" fillId="5" borderId="3" xfId="0" applyFont="1" applyFill="1" applyBorder="1" applyAlignment="1">
      <alignment horizontal="center" vertical="center"/>
    </xf>
    <xf numFmtId="0" fontId="23" fillId="7" borderId="2" xfId="0" applyFont="1" applyFill="1" applyBorder="1" applyAlignment="1">
      <alignment horizontal="center" vertical="center" wrapText="1"/>
    </xf>
    <xf numFmtId="0" fontId="23" fillId="7" borderId="2" xfId="0" applyFont="1" applyFill="1" applyBorder="1" applyAlignment="1">
      <alignment horizontal="center" vertical="top" wrapText="1"/>
    </xf>
    <xf numFmtId="169" fontId="23" fillId="7" borderId="10" xfId="0" applyNumberFormat="1" applyFont="1" applyFill="1" applyBorder="1" applyAlignment="1">
      <alignment vertical="center" wrapText="1"/>
    </xf>
    <xf numFmtId="169" fontId="23" fillId="7" borderId="11" xfId="0" applyNumberFormat="1" applyFont="1" applyFill="1" applyBorder="1" applyAlignment="1">
      <alignment vertical="center" wrapText="1"/>
    </xf>
    <xf numFmtId="166" fontId="23" fillId="7" borderId="10" xfId="0" applyNumberFormat="1" applyFont="1" applyFill="1" applyBorder="1" applyAlignment="1">
      <alignment vertical="center" wrapText="1"/>
    </xf>
    <xf numFmtId="165" fontId="23" fillId="7" borderId="10" xfId="0" applyNumberFormat="1" applyFont="1" applyFill="1" applyBorder="1" applyAlignment="1">
      <alignment vertical="center" wrapText="1"/>
    </xf>
    <xf numFmtId="170" fontId="23" fillId="7" borderId="2" xfId="0" applyNumberFormat="1" applyFont="1" applyFill="1" applyBorder="1" applyAlignment="1">
      <alignment horizontal="center" vertical="top" wrapText="1"/>
    </xf>
    <xf numFmtId="0" fontId="4" fillId="5" borderId="2" xfId="0" applyFont="1" applyFill="1" applyBorder="1" applyAlignment="1">
      <alignment horizontal="left" vertical="center" wrapText="1"/>
    </xf>
    <xf numFmtId="0" fontId="5" fillId="0" borderId="2" xfId="0" applyFont="1" applyBorder="1" applyAlignment="1">
      <alignment horizontal="left" vertical="center" wrapText="1"/>
    </xf>
    <xf numFmtId="0" fontId="14" fillId="0" borderId="5" xfId="0" applyFont="1" applyBorder="1" applyAlignment="1">
      <alignment horizontal="left" vertical="center" wrapText="1"/>
    </xf>
    <xf numFmtId="0" fontId="5" fillId="0" borderId="5" xfId="0" applyFont="1" applyBorder="1" applyAlignment="1">
      <alignment horizontal="left" vertical="center" wrapText="1"/>
    </xf>
    <xf numFmtId="0" fontId="4" fillId="5" borderId="5" xfId="0" applyFont="1" applyFill="1" applyBorder="1" applyAlignment="1">
      <alignment horizontal="left" vertical="center" wrapText="1"/>
    </xf>
    <xf numFmtId="0" fontId="23"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7" xfId="0" applyFont="1" applyBorder="1" applyAlignment="1">
      <alignment horizontal="left" vertical="center" wrapText="1"/>
    </xf>
    <xf numFmtId="0" fontId="23" fillId="0" borderId="10" xfId="0" applyFont="1" applyBorder="1" applyAlignment="1">
      <alignment horizontal="left" vertical="center" wrapText="1"/>
    </xf>
    <xf numFmtId="0" fontId="23" fillId="0" borderId="17" xfId="0" applyFont="1" applyBorder="1" applyAlignment="1">
      <alignment horizontal="left" vertical="center" wrapText="1"/>
    </xf>
    <xf numFmtId="3" fontId="7" fillId="0" borderId="10" xfId="0" applyNumberFormat="1" applyFont="1" applyBorder="1" applyAlignment="1">
      <alignment horizontal="left" vertical="center"/>
    </xf>
    <xf numFmtId="0" fontId="7" fillId="0" borderId="17" xfId="0" applyFont="1" applyBorder="1" applyAlignment="1">
      <alignment horizontal="left" vertical="center"/>
    </xf>
    <xf numFmtId="165" fontId="7" fillId="0" borderId="10" xfId="0" applyNumberFormat="1" applyFont="1" applyBorder="1" applyAlignment="1">
      <alignment horizontal="left" vertical="center"/>
    </xf>
    <xf numFmtId="165" fontId="7" fillId="0" borderId="17" xfId="0" applyNumberFormat="1" applyFont="1" applyBorder="1" applyAlignment="1">
      <alignment horizontal="left" vertical="center"/>
    </xf>
    <xf numFmtId="0" fontId="17" fillId="0" borderId="10" xfId="0" applyFont="1" applyBorder="1" applyAlignment="1">
      <alignment horizontal="left" vertical="center" wrapText="1"/>
    </xf>
    <xf numFmtId="0" fontId="17" fillId="0" borderId="12" xfId="0" applyFont="1" applyBorder="1" applyAlignment="1">
      <alignment horizontal="left" vertical="center" wrapText="1"/>
    </xf>
    <xf numFmtId="165" fontId="17" fillId="0" borderId="10" xfId="0" applyNumberFormat="1" applyFont="1" applyBorder="1" applyAlignment="1">
      <alignment horizontal="left" vertical="center"/>
    </xf>
    <xf numFmtId="165" fontId="17" fillId="0" borderId="12" xfId="0" applyNumberFormat="1" applyFont="1" applyBorder="1" applyAlignment="1">
      <alignment horizontal="left" vertical="center"/>
    </xf>
    <xf numFmtId="165" fontId="7" fillId="0" borderId="12" xfId="0" applyNumberFormat="1" applyFont="1" applyBorder="1" applyAlignment="1">
      <alignment horizontal="left" vertical="center"/>
    </xf>
    <xf numFmtId="0" fontId="12" fillId="0" borderId="2" xfId="0" applyFont="1" applyBorder="1" applyAlignment="1">
      <alignment horizontal="left" vertical="center" wrapText="1"/>
    </xf>
    <xf numFmtId="0" fontId="1" fillId="3" borderId="0" xfId="0" applyFont="1" applyFill="1" applyAlignment="1">
      <alignment horizontal="left" vertical="center" wrapText="1"/>
    </xf>
    <xf numFmtId="0" fontId="2" fillId="2" borderId="0" xfId="0" applyFont="1" applyFill="1" applyAlignment="1">
      <alignment horizontal="left" vertical="center" wrapText="1"/>
    </xf>
    <xf numFmtId="0" fontId="3" fillId="5" borderId="1" xfId="0" applyFont="1" applyFill="1" applyBorder="1" applyAlignment="1">
      <alignment horizontal="left" vertical="center"/>
    </xf>
    <xf numFmtId="0" fontId="8" fillId="5" borderId="3" xfId="0" applyFont="1" applyFill="1" applyBorder="1" applyAlignment="1">
      <alignment horizontal="left"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164" fontId="23" fillId="0" borderId="18" xfId="0" applyNumberFormat="1" applyFont="1" applyBorder="1" applyAlignment="1">
      <alignment horizontal="left" vertical="center"/>
    </xf>
    <xf numFmtId="164" fontId="23" fillId="0" borderId="19" xfId="0" applyNumberFormat="1" applyFont="1" applyBorder="1" applyAlignment="1">
      <alignment horizontal="left"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0" xfId="0" applyFont="1" applyAlignment="1">
      <alignment horizontal="center" vertical="center" wrapText="1"/>
    </xf>
    <xf numFmtId="166" fontId="7" fillId="0" borderId="18" xfId="0" applyNumberFormat="1" applyFont="1" applyBorder="1" applyAlignment="1">
      <alignment horizontal="center" vertical="center" wrapText="1"/>
    </xf>
    <xf numFmtId="166" fontId="7" fillId="0" borderId="0" xfId="0" applyNumberFormat="1" applyFont="1" applyAlignment="1">
      <alignment horizontal="center" vertical="center" wrapText="1"/>
    </xf>
    <xf numFmtId="165" fontId="23" fillId="0" borderId="18" xfId="0" applyNumberFormat="1" applyFont="1" applyBorder="1" applyAlignment="1">
      <alignment horizontal="center" vertical="center"/>
    </xf>
    <xf numFmtId="165" fontId="23" fillId="0" borderId="0" xfId="0" applyNumberFormat="1" applyFont="1" applyAlignment="1">
      <alignment horizontal="center" vertical="center"/>
    </xf>
    <xf numFmtId="0" fontId="8" fillId="8" borderId="7" xfId="0" applyFont="1" applyFill="1" applyBorder="1" applyAlignment="1">
      <alignment horizontal="left" vertical="center"/>
    </xf>
    <xf numFmtId="0" fontId="8" fillId="8" borderId="8" xfId="0" applyFont="1" applyFill="1" applyBorder="1" applyAlignment="1">
      <alignment horizontal="left" vertical="center"/>
    </xf>
    <xf numFmtId="0" fontId="8" fillId="8" borderId="9" xfId="0" applyFont="1" applyFill="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23" fillId="7" borderId="11"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23" fillId="0" borderId="18" xfId="0" applyFont="1" applyBorder="1" applyAlignment="1">
      <alignment horizontal="center" vertical="top" wrapText="1"/>
    </xf>
    <xf numFmtId="0" fontId="23" fillId="0" borderId="19" xfId="0" applyFont="1" applyBorder="1" applyAlignment="1">
      <alignment horizontal="center"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17" xfId="0" applyFont="1" applyBorder="1" applyAlignment="1">
      <alignment horizontal="center" vertical="center" wrapText="1"/>
    </xf>
    <xf numFmtId="0" fontId="5" fillId="0" borderId="5" xfId="0" applyFont="1" applyBorder="1" applyAlignment="1">
      <alignment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14" xfId="0" applyFont="1" applyBorder="1" applyAlignment="1">
      <alignment vertical="center" wrapText="1"/>
    </xf>
    <xf numFmtId="0" fontId="3" fillId="5" borderId="1" xfId="0" applyFont="1" applyFill="1" applyBorder="1" applyAlignment="1">
      <alignment vertical="center"/>
    </xf>
    <xf numFmtId="0" fontId="4" fillId="5" borderId="5" xfId="0" applyFont="1" applyFill="1" applyBorder="1" applyAlignment="1">
      <alignment vertical="center" wrapText="1"/>
    </xf>
    <xf numFmtId="0" fontId="12" fillId="7" borderId="2" xfId="0" applyFont="1" applyFill="1" applyBorder="1" applyAlignment="1">
      <alignment vertical="center" wrapText="1"/>
    </xf>
    <xf numFmtId="0" fontId="5" fillId="7" borderId="2" xfId="0" applyFont="1" applyFill="1" applyBorder="1" applyAlignment="1">
      <alignment vertical="center" wrapText="1"/>
    </xf>
    <xf numFmtId="0" fontId="4" fillId="5" borderId="2" xfId="0" applyFont="1" applyFill="1" applyBorder="1" applyAlignment="1">
      <alignment vertical="center" wrapText="1"/>
    </xf>
    <xf numFmtId="0" fontId="5" fillId="0" borderId="2" xfId="0" applyFont="1" applyBorder="1" applyAlignment="1">
      <alignment vertical="center" wrapText="1"/>
    </xf>
    <xf numFmtId="0" fontId="12" fillId="0" borderId="2" xfId="0" applyFont="1" applyBorder="1" applyAlignment="1">
      <alignment vertical="center" wrapText="1"/>
    </xf>
    <xf numFmtId="0" fontId="1" fillId="3" borderId="0" xfId="0" applyFont="1" applyFill="1" applyAlignment="1">
      <alignment vertical="center" wrapText="1"/>
    </xf>
    <xf numFmtId="0" fontId="2" fillId="2" borderId="0" xfId="0" applyFont="1" applyFill="1" applyAlignment="1">
      <alignment vertical="center" wrapText="1"/>
    </xf>
    <xf numFmtId="0" fontId="7"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166" fontId="7" fillId="0" borderId="10" xfId="0" applyNumberFormat="1" applyFont="1" applyBorder="1" applyAlignment="1">
      <alignment horizontal="center" vertical="center" wrapText="1"/>
    </xf>
    <xf numFmtId="166" fontId="7" fillId="0" borderId="11" xfId="0" applyNumberFormat="1" applyFont="1" applyBorder="1" applyAlignment="1">
      <alignment horizontal="center" vertical="center" wrapText="1"/>
    </xf>
    <xf numFmtId="166" fontId="7" fillId="0" borderId="10" xfId="0" applyNumberFormat="1" applyFont="1" applyBorder="1" applyAlignment="1">
      <alignment horizontal="center" vertical="center"/>
    </xf>
    <xf numFmtId="166" fontId="7" fillId="0" borderId="11" xfId="0" applyNumberFormat="1" applyFont="1" applyBorder="1" applyAlignment="1">
      <alignment horizontal="center" vertical="center"/>
    </xf>
    <xf numFmtId="0" fontId="8" fillId="5" borderId="3" xfId="0" applyFont="1" applyFill="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7" xfId="0" applyFont="1" applyBorder="1" applyAlignment="1">
      <alignment vertical="center" wrapText="1"/>
    </xf>
    <xf numFmtId="0" fontId="23" fillId="0" borderId="17" xfId="0" applyFont="1" applyBorder="1" applyAlignment="1">
      <alignment horizontal="center" vertical="center" wrapText="1"/>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7" xfId="0" applyNumberFormat="1" applyFont="1" applyBorder="1" applyAlignment="1">
      <alignment horizontal="center" vertical="center"/>
    </xf>
    <xf numFmtId="165" fontId="7" fillId="0" borderId="10" xfId="0" applyNumberFormat="1" applyFont="1" applyBorder="1" applyAlignment="1">
      <alignment vertical="center"/>
    </xf>
    <xf numFmtId="165" fontId="7" fillId="0" borderId="11" xfId="0" applyNumberFormat="1" applyFont="1" applyBorder="1" applyAlignment="1">
      <alignment vertical="center"/>
    </xf>
    <xf numFmtId="165" fontId="7" fillId="0" borderId="17" xfId="0" applyNumberFormat="1" applyFont="1" applyBorder="1" applyAlignment="1">
      <alignment vertical="center"/>
    </xf>
    <xf numFmtId="0" fontId="4" fillId="5" borderId="2" xfId="0" applyFont="1" applyFill="1" applyBorder="1" applyAlignment="1">
      <alignment horizontal="left" vertical="top" wrapText="1"/>
    </xf>
    <xf numFmtId="0" fontId="5" fillId="0" borderId="2" xfId="0" applyFont="1" applyBorder="1" applyAlignment="1">
      <alignment horizontal="left" vertical="top" wrapText="1"/>
    </xf>
    <xf numFmtId="0" fontId="12" fillId="0" borderId="2" xfId="0" applyFont="1" applyBorder="1" applyAlignment="1">
      <alignment horizontal="left" vertical="top" wrapText="1"/>
    </xf>
    <xf numFmtId="0" fontId="23" fillId="7" borderId="10" xfId="0" applyFont="1" applyFill="1" applyBorder="1" applyAlignment="1">
      <alignment horizontal="center" vertical="center" wrapText="1"/>
    </xf>
    <xf numFmtId="0" fontId="23" fillId="7" borderId="17" xfId="0" applyFont="1" applyFill="1" applyBorder="1" applyAlignment="1">
      <alignment horizontal="center" vertical="center" wrapText="1"/>
    </xf>
    <xf numFmtId="165" fontId="16" fillId="7" borderId="23" xfId="0" applyNumberFormat="1" applyFont="1" applyFill="1" applyBorder="1" applyAlignment="1">
      <alignment horizontal="center" vertical="center" wrapText="1"/>
    </xf>
    <xf numFmtId="165" fontId="7" fillId="7" borderId="24" xfId="0" applyNumberFormat="1" applyFont="1" applyFill="1" applyBorder="1" applyAlignment="1">
      <alignment horizontal="center" vertical="center" wrapText="1"/>
    </xf>
    <xf numFmtId="165" fontId="16" fillId="7" borderId="22" xfId="0" applyNumberFormat="1" applyFont="1" applyFill="1" applyBorder="1" applyAlignment="1">
      <alignment horizontal="center" vertical="center" wrapText="1"/>
    </xf>
    <xf numFmtId="165" fontId="7" fillId="7" borderId="22" xfId="0" applyNumberFormat="1" applyFont="1" applyFill="1" applyBorder="1" applyAlignment="1">
      <alignment horizontal="center" vertical="center" wrapText="1"/>
    </xf>
    <xf numFmtId="0" fontId="8" fillId="5" borderId="3" xfId="0" applyFont="1" applyFill="1" applyBorder="1" applyAlignment="1">
      <alignment horizontal="right" vertical="center"/>
    </xf>
    <xf numFmtId="0" fontId="7" fillId="7" borderId="10"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167" fontId="7" fillId="7" borderId="10" xfId="0" applyNumberFormat="1" applyFont="1" applyFill="1" applyBorder="1" applyAlignment="1">
      <alignment horizontal="center" vertical="center"/>
    </xf>
    <xf numFmtId="167" fontId="7" fillId="7" borderId="11" xfId="0" applyNumberFormat="1" applyFont="1" applyFill="1" applyBorder="1" applyAlignment="1">
      <alignment horizontal="center" vertical="center"/>
    </xf>
    <xf numFmtId="167" fontId="7" fillId="7" borderId="12" xfId="0" applyNumberFormat="1" applyFont="1" applyFill="1" applyBorder="1" applyAlignment="1">
      <alignment horizontal="center" vertical="center"/>
    </xf>
    <xf numFmtId="3" fontId="17" fillId="7" borderId="10" xfId="0" applyNumberFormat="1" applyFont="1" applyFill="1" applyBorder="1" applyAlignment="1">
      <alignment vertical="center"/>
    </xf>
    <xf numFmtId="0" fontId="17" fillId="7" borderId="11" xfId="0" applyFont="1" applyFill="1" applyBorder="1" applyAlignment="1">
      <alignment vertical="center"/>
    </xf>
    <xf numFmtId="0" fontId="17" fillId="7" borderId="17" xfId="0" applyFont="1" applyFill="1" applyBorder="1" applyAlignment="1">
      <alignment vertical="center"/>
    </xf>
    <xf numFmtId="165" fontId="7" fillId="7" borderId="10" xfId="0" applyNumberFormat="1" applyFont="1" applyFill="1" applyBorder="1" applyAlignment="1">
      <alignment vertical="center"/>
    </xf>
    <xf numFmtId="165" fontId="7" fillId="7" borderId="11" xfId="0" applyNumberFormat="1" applyFont="1" applyFill="1" applyBorder="1" applyAlignment="1">
      <alignment vertical="center"/>
    </xf>
    <xf numFmtId="165" fontId="7" fillId="7" borderId="17" xfId="0" applyNumberFormat="1" applyFont="1" applyFill="1" applyBorder="1" applyAlignment="1">
      <alignment vertical="center"/>
    </xf>
    <xf numFmtId="0" fontId="17" fillId="7" borderId="10" xfId="0" applyFont="1" applyFill="1" applyBorder="1" applyAlignment="1">
      <alignment vertical="center" wrapText="1"/>
    </xf>
    <xf numFmtId="0" fontId="17" fillId="7" borderId="11" xfId="0" applyFont="1" applyFill="1" applyBorder="1" applyAlignment="1">
      <alignment vertical="center" wrapText="1"/>
    </xf>
    <xf numFmtId="0" fontId="17" fillId="7" borderId="17" xfId="0" applyFont="1" applyFill="1" applyBorder="1" applyAlignment="1">
      <alignment vertical="center" wrapText="1"/>
    </xf>
    <xf numFmtId="167" fontId="7" fillId="7" borderId="10" xfId="0" applyNumberFormat="1" applyFont="1" applyFill="1" applyBorder="1" applyAlignment="1">
      <alignment vertical="center"/>
    </xf>
    <xf numFmtId="167" fontId="7" fillId="7" borderId="11" xfId="0" applyNumberFormat="1" applyFont="1" applyFill="1" applyBorder="1" applyAlignment="1">
      <alignment vertical="center"/>
    </xf>
    <xf numFmtId="167" fontId="7" fillId="7" borderId="12" xfId="0" applyNumberFormat="1" applyFont="1" applyFill="1" applyBorder="1" applyAlignment="1">
      <alignment vertical="center"/>
    </xf>
    <xf numFmtId="164" fontId="7" fillId="7" borderId="10" xfId="0" applyNumberFormat="1" applyFont="1" applyFill="1" applyBorder="1" applyAlignment="1">
      <alignment horizontal="center" vertical="center"/>
    </xf>
    <xf numFmtId="164" fontId="7" fillId="7" borderId="12" xfId="0" applyNumberFormat="1" applyFont="1" applyFill="1" applyBorder="1" applyAlignment="1">
      <alignment horizontal="center" vertical="center"/>
    </xf>
    <xf numFmtId="164" fontId="16" fillId="7" borderId="26" xfId="0" applyNumberFormat="1" applyFont="1" applyFill="1" applyBorder="1" applyAlignment="1">
      <alignment horizontal="center" vertical="center" wrapText="1"/>
    </xf>
    <xf numFmtId="164" fontId="16" fillId="7" borderId="19" xfId="0" applyNumberFormat="1" applyFont="1" applyFill="1" applyBorder="1" applyAlignment="1">
      <alignment horizontal="center" vertical="center" wrapText="1"/>
    </xf>
    <xf numFmtId="165" fontId="23" fillId="7" borderId="10" xfId="0" applyNumberFormat="1" applyFont="1" applyFill="1" applyBorder="1" applyAlignment="1">
      <alignment horizontal="center" vertical="center" wrapText="1"/>
    </xf>
    <xf numFmtId="165" fontId="23" fillId="7" borderId="11" xfId="0" applyNumberFormat="1"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5" fillId="7" borderId="5" xfId="0" applyFont="1" applyFill="1" applyBorder="1" applyAlignment="1">
      <alignment vertical="center" wrapText="1"/>
    </xf>
    <xf numFmtId="0" fontId="17" fillId="7" borderId="12" xfId="0" applyFont="1" applyFill="1" applyBorder="1" applyAlignment="1">
      <alignment horizontal="center" vertical="center" wrapText="1"/>
    </xf>
    <xf numFmtId="0" fontId="17" fillId="7" borderId="10" xfId="0" applyFont="1" applyFill="1" applyBorder="1" applyAlignment="1">
      <alignment horizontal="left" vertical="center" wrapText="1"/>
    </xf>
    <xf numFmtId="0" fontId="17" fillId="7" borderId="17" xfId="0" applyFont="1" applyFill="1" applyBorder="1" applyAlignment="1">
      <alignment horizontal="left" vertical="center" wrapText="1"/>
    </xf>
    <xf numFmtId="168" fontId="17" fillId="7" borderId="10" xfId="0" applyNumberFormat="1" applyFont="1" applyFill="1" applyBorder="1" applyAlignment="1">
      <alignment horizontal="left" vertical="center" wrapText="1"/>
    </xf>
    <xf numFmtId="168" fontId="17" fillId="7" borderId="17" xfId="0" applyNumberFormat="1" applyFont="1" applyFill="1" applyBorder="1" applyAlignment="1">
      <alignment horizontal="left" vertical="center" wrapText="1"/>
    </xf>
    <xf numFmtId="170" fontId="17" fillId="7" borderId="10" xfId="0" applyNumberFormat="1" applyFont="1" applyFill="1" applyBorder="1" applyAlignment="1">
      <alignment horizontal="left" vertical="center" wrapText="1"/>
    </xf>
    <xf numFmtId="170" fontId="17" fillId="7" borderId="17" xfId="0" applyNumberFormat="1" applyFont="1" applyFill="1" applyBorder="1" applyAlignment="1">
      <alignment horizontal="left" vertical="center" wrapText="1"/>
    </xf>
    <xf numFmtId="0" fontId="5" fillId="0" borderId="13" xfId="0" applyFont="1" applyBorder="1" applyAlignment="1">
      <alignment horizontal="left" vertical="center" wrapText="1"/>
    </xf>
    <xf numFmtId="0" fontId="7" fillId="7" borderId="0" xfId="0" applyFont="1" applyFill="1" applyAlignment="1">
      <alignment horizontal="left" vertical="center" wrapText="1"/>
    </xf>
    <xf numFmtId="0" fontId="12" fillId="0" borderId="13" xfId="0" applyFont="1" applyBorder="1" applyAlignment="1">
      <alignment horizontal="left" vertical="center" wrapText="1"/>
    </xf>
    <xf numFmtId="0" fontId="5" fillId="7" borderId="5" xfId="0" applyFont="1" applyFill="1" applyBorder="1" applyAlignment="1">
      <alignment horizontal="left" vertical="center" wrapText="1"/>
    </xf>
    <xf numFmtId="0" fontId="5" fillId="7" borderId="2" xfId="0" applyFont="1" applyFill="1" applyBorder="1" applyAlignment="1">
      <alignment horizontal="left" vertical="top" wrapText="1"/>
    </xf>
    <xf numFmtId="0" fontId="5" fillId="0" borderId="5" xfId="0" applyFont="1" applyBorder="1" applyAlignment="1">
      <alignment horizontal="center" vertical="top" wrapText="1"/>
    </xf>
    <xf numFmtId="0" fontId="10" fillId="6" borderId="0" xfId="0" applyFont="1" applyFill="1" applyAlignment="1">
      <alignment horizontal="left" vertical="center"/>
    </xf>
  </cellXfs>
  <cellStyles count="1">
    <cellStyle name="Normal" xfId="0" builtinId="0"/>
  </cellStyles>
  <dxfs count="0"/>
  <tableStyles count="0" defaultTableStyle="TableStyleMedium9" defaultPivotStyle="PivotStyleMedium4"/>
  <colors>
    <mruColors>
      <color rgb="FF00F0E8"/>
      <color rgb="FF00E4F0"/>
      <color rgb="FF00F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suario invitado" id="{AFDC7E7F-44E6-4843-B5C1-375B6301D0B0}" userId="S::urn:spo:tenantanon#9c48e088-5e44-4b0d-93a0-eeb2c6127c3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6" dT="2026-05-13T15:54:52.23" personId="{AFDC7E7F-44E6-4843-B5C1-375B6301D0B0}" id="{57D2AD14-AEEA-4B8E-9715-FE8A3F06E91E}">
    <text>320801, Personas capacitadas</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00021-5960-41FB-B148-B09CA089A962}">
  <dimension ref="A1:O97"/>
  <sheetViews>
    <sheetView zoomScale="94" zoomScaleNormal="94" workbookViewId="0">
      <selection activeCell="C10" sqref="C10"/>
    </sheetView>
  </sheetViews>
  <sheetFormatPr defaultColWidth="11.42578125" defaultRowHeight="14.45"/>
  <cols>
    <col min="1" max="1" width="14.28515625" style="28" customWidth="1"/>
    <col min="2" max="2" width="21.140625" style="28" customWidth="1"/>
    <col min="3" max="3" width="21.7109375" style="28" customWidth="1"/>
    <col min="4" max="4" width="58.85546875" style="28" customWidth="1"/>
    <col min="5" max="5" width="17.5703125" style="28" customWidth="1"/>
    <col min="6" max="6" width="13.5703125" style="28" customWidth="1"/>
    <col min="7" max="8" width="11.42578125" style="28"/>
    <col min="9" max="9" width="15" style="28" customWidth="1"/>
    <col min="10" max="10" width="7.140625" style="28" customWidth="1"/>
    <col min="11" max="11" width="12.42578125" style="28" customWidth="1"/>
    <col min="12" max="12" width="18" style="28" bestFit="1" customWidth="1"/>
    <col min="13" max="13" width="25" style="28" customWidth="1"/>
    <col min="14" max="16384" width="11.42578125" style="28"/>
  </cols>
  <sheetData>
    <row r="1" spans="1:13" ht="27.95" customHeight="1">
      <c r="A1" s="193" t="s">
        <v>0</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1.95" customHeight="1">
      <c r="A4" s="173" t="s">
        <v>4</v>
      </c>
      <c r="B4" s="173" t="s">
        <v>1</v>
      </c>
      <c r="C4" s="174" t="s">
        <v>5</v>
      </c>
      <c r="D4" s="174" t="s">
        <v>1</v>
      </c>
      <c r="E4" s="174" t="s">
        <v>1</v>
      </c>
      <c r="F4" s="174" t="s">
        <v>1</v>
      </c>
      <c r="G4" s="174" t="s">
        <v>1</v>
      </c>
      <c r="H4" s="174" t="s">
        <v>1</v>
      </c>
      <c r="I4" s="174" t="s">
        <v>1</v>
      </c>
      <c r="J4" s="174" t="s">
        <v>1</v>
      </c>
      <c r="K4" s="174" t="s">
        <v>1</v>
      </c>
      <c r="L4" s="174" t="s">
        <v>1</v>
      </c>
      <c r="M4" s="174" t="s">
        <v>1</v>
      </c>
    </row>
    <row r="5" spans="1:13" ht="39" customHeight="1">
      <c r="A5" s="173" t="s">
        <v>6</v>
      </c>
      <c r="B5" s="173" t="s">
        <v>1</v>
      </c>
      <c r="C5" s="174" t="s">
        <v>7</v>
      </c>
      <c r="D5" s="174" t="s">
        <v>1</v>
      </c>
      <c r="E5" s="174" t="s">
        <v>1</v>
      </c>
      <c r="F5" s="174" t="s">
        <v>1</v>
      </c>
      <c r="G5" s="174" t="s">
        <v>1</v>
      </c>
      <c r="H5" s="174" t="s">
        <v>1</v>
      </c>
      <c r="I5" s="174" t="s">
        <v>1</v>
      </c>
      <c r="J5" s="174" t="s">
        <v>1</v>
      </c>
      <c r="K5" s="174" t="s">
        <v>1</v>
      </c>
      <c r="L5" s="174" t="s">
        <v>1</v>
      </c>
      <c r="M5" s="174" t="s">
        <v>1</v>
      </c>
    </row>
    <row r="6" spans="1:13" ht="21.95" customHeight="1">
      <c r="A6" s="173" t="s">
        <v>8</v>
      </c>
      <c r="B6" s="173" t="s">
        <v>1</v>
      </c>
      <c r="C6" s="174" t="s">
        <v>9</v>
      </c>
      <c r="D6" s="174" t="s">
        <v>1</v>
      </c>
      <c r="E6" s="174" t="s">
        <v>1</v>
      </c>
      <c r="F6" s="174" t="s">
        <v>1</v>
      </c>
      <c r="G6" s="174" t="s">
        <v>1</v>
      </c>
      <c r="H6" s="174" t="s">
        <v>1</v>
      </c>
      <c r="I6" s="174" t="s">
        <v>1</v>
      </c>
      <c r="J6" s="174" t="s">
        <v>1</v>
      </c>
      <c r="K6" s="174" t="s">
        <v>1</v>
      </c>
      <c r="L6" s="174" t="s">
        <v>1</v>
      </c>
      <c r="M6" s="174" t="s">
        <v>1</v>
      </c>
    </row>
    <row r="7" spans="1:13" ht="21.95" customHeight="1">
      <c r="A7" s="173" t="s">
        <v>10</v>
      </c>
      <c r="B7" s="173" t="s">
        <v>1</v>
      </c>
      <c r="C7" s="174" t="s">
        <v>11</v>
      </c>
      <c r="D7" s="174" t="s">
        <v>1</v>
      </c>
      <c r="E7" s="174" t="s">
        <v>1</v>
      </c>
      <c r="F7" s="174" t="s">
        <v>1</v>
      </c>
      <c r="G7" s="174" t="s">
        <v>1</v>
      </c>
      <c r="H7" s="174" t="s">
        <v>1</v>
      </c>
      <c r="I7" s="174" t="s">
        <v>1</v>
      </c>
      <c r="J7" s="174" t="s">
        <v>1</v>
      </c>
      <c r="K7" s="174" t="s">
        <v>1</v>
      </c>
      <c r="L7" s="174" t="s">
        <v>1</v>
      </c>
      <c r="M7" s="174" t="s">
        <v>1</v>
      </c>
    </row>
    <row r="8" spans="1:13" ht="27.95" customHeight="1">
      <c r="A8" s="173" t="s">
        <v>12</v>
      </c>
      <c r="B8" s="173" t="s">
        <v>1</v>
      </c>
      <c r="C8" s="174" t="s">
        <v>13</v>
      </c>
      <c r="D8" s="174" t="s">
        <v>1</v>
      </c>
      <c r="E8" s="174" t="s">
        <v>1</v>
      </c>
      <c r="F8" s="174" t="s">
        <v>1</v>
      </c>
      <c r="G8" s="174" t="s">
        <v>1</v>
      </c>
      <c r="H8" s="174" t="s">
        <v>1</v>
      </c>
      <c r="I8" s="174" t="s">
        <v>1</v>
      </c>
      <c r="J8" s="174" t="s">
        <v>1</v>
      </c>
      <c r="K8" s="174" t="s">
        <v>1</v>
      </c>
      <c r="L8" s="174" t="s">
        <v>1</v>
      </c>
      <c r="M8" s="174" t="s">
        <v>1</v>
      </c>
    </row>
    <row r="9" spans="1:13" ht="42.75" customHeight="1">
      <c r="A9" s="173" t="s">
        <v>14</v>
      </c>
      <c r="B9" s="173" t="s">
        <v>1</v>
      </c>
      <c r="C9" s="192" t="s">
        <v>15</v>
      </c>
      <c r="D9" s="192" t="s">
        <v>1</v>
      </c>
      <c r="E9" s="192" t="s">
        <v>1</v>
      </c>
      <c r="F9" s="192" t="s">
        <v>1</v>
      </c>
      <c r="G9" s="192" t="s">
        <v>1</v>
      </c>
      <c r="H9" s="192" t="s">
        <v>1</v>
      </c>
      <c r="I9" s="192" t="s">
        <v>1</v>
      </c>
      <c r="J9" s="192" t="s">
        <v>1</v>
      </c>
      <c r="K9" s="192" t="s">
        <v>1</v>
      </c>
      <c r="L9" s="192" t="s">
        <v>1</v>
      </c>
      <c r="M9" s="192" t="s">
        <v>1</v>
      </c>
    </row>
    <row r="10" spans="1:13" ht="123.6" customHeight="1">
      <c r="A10" s="173" t="s">
        <v>16</v>
      </c>
      <c r="B10" s="173" t="s">
        <v>1</v>
      </c>
      <c r="C10" s="192" t="s">
        <v>17</v>
      </c>
      <c r="D10" s="192" t="s">
        <v>1</v>
      </c>
      <c r="E10" s="192" t="s">
        <v>1</v>
      </c>
      <c r="F10" s="192" t="s">
        <v>1</v>
      </c>
      <c r="G10" s="192" t="s">
        <v>1</v>
      </c>
      <c r="H10" s="192" t="s">
        <v>1</v>
      </c>
      <c r="I10" s="192" t="s">
        <v>1</v>
      </c>
      <c r="J10" s="192" t="s">
        <v>1</v>
      </c>
      <c r="K10" s="192" t="s">
        <v>1</v>
      </c>
      <c r="L10" s="192" t="s">
        <v>1</v>
      </c>
      <c r="M10" s="192" t="s">
        <v>1</v>
      </c>
    </row>
    <row r="11" spans="1:13" ht="63" customHeight="1">
      <c r="A11" s="177" t="s">
        <v>18</v>
      </c>
      <c r="B11" s="177"/>
      <c r="C11" s="175" t="s">
        <v>19</v>
      </c>
      <c r="D11" s="176"/>
      <c r="E11" s="176"/>
      <c r="F11" s="176"/>
      <c r="G11" s="176"/>
      <c r="H11" s="176"/>
      <c r="I11" s="176"/>
      <c r="J11" s="176"/>
      <c r="K11" s="176"/>
      <c r="L11" s="176"/>
      <c r="M11" s="176"/>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3" ht="60" customHeight="1">
      <c r="A14" s="105" t="s">
        <v>34</v>
      </c>
      <c r="B14" s="23" t="s">
        <v>35</v>
      </c>
      <c r="C14" s="23" t="s">
        <v>36</v>
      </c>
      <c r="D14" s="23" t="s">
        <v>37</v>
      </c>
      <c r="E14" s="23" t="s">
        <v>38</v>
      </c>
      <c r="F14" s="23" t="s">
        <v>39</v>
      </c>
      <c r="G14" s="23" t="s">
        <v>40</v>
      </c>
      <c r="H14" s="23" t="s">
        <v>41</v>
      </c>
      <c r="I14" s="23" t="s">
        <v>42</v>
      </c>
      <c r="J14" s="23" t="s">
        <v>30</v>
      </c>
      <c r="K14" s="138">
        <v>3</v>
      </c>
      <c r="L14" s="29">
        <v>19435316860</v>
      </c>
      <c r="M14" s="37">
        <f>+L14*K14</f>
        <v>58305950580</v>
      </c>
    </row>
    <row r="15" spans="1:13" ht="123" customHeight="1">
      <c r="A15" s="105" t="s">
        <v>43</v>
      </c>
      <c r="B15" s="23" t="s">
        <v>35</v>
      </c>
      <c r="C15" s="23" t="s">
        <v>44</v>
      </c>
      <c r="D15" s="23" t="s">
        <v>45</v>
      </c>
      <c r="E15" s="23" t="s">
        <v>38</v>
      </c>
      <c r="F15" s="23" t="s">
        <v>39</v>
      </c>
      <c r="G15" s="23" t="s">
        <v>40</v>
      </c>
      <c r="H15" s="23" t="s">
        <v>41</v>
      </c>
      <c r="I15" s="23" t="s">
        <v>46</v>
      </c>
      <c r="J15" s="23" t="s">
        <v>47</v>
      </c>
      <c r="K15" s="137">
        <v>780</v>
      </c>
      <c r="L15" s="29">
        <v>898198</v>
      </c>
      <c r="M15" s="37">
        <f t="shared" ref="M15:M18" si="0">+L15*K15</f>
        <v>700594440</v>
      </c>
    </row>
    <row r="16" spans="1:13" ht="82.5" customHeight="1">
      <c r="A16" s="105" t="s">
        <v>48</v>
      </c>
      <c r="B16" s="23" t="s">
        <v>35</v>
      </c>
      <c r="C16" s="23" t="s">
        <v>49</v>
      </c>
      <c r="D16" s="23" t="s">
        <v>50</v>
      </c>
      <c r="E16" s="23" t="s">
        <v>38</v>
      </c>
      <c r="F16" s="23" t="s">
        <v>39</v>
      </c>
      <c r="G16" s="23" t="s">
        <v>40</v>
      </c>
      <c r="H16" s="23" t="s">
        <v>41</v>
      </c>
      <c r="I16" s="187" t="s">
        <v>51</v>
      </c>
      <c r="J16" s="187" t="s">
        <v>52</v>
      </c>
      <c r="K16" s="178">
        <v>7800000</v>
      </c>
      <c r="L16" s="189">
        <v>898198</v>
      </c>
      <c r="M16" s="185">
        <f t="shared" si="0"/>
        <v>7005944400000</v>
      </c>
    </row>
    <row r="17" spans="1:15" ht="114.75" customHeight="1">
      <c r="A17" s="105" t="s">
        <v>53</v>
      </c>
      <c r="B17" s="23" t="s">
        <v>35</v>
      </c>
      <c r="C17" s="23" t="s">
        <v>54</v>
      </c>
      <c r="D17" s="23" t="s">
        <v>55</v>
      </c>
      <c r="E17" s="23" t="s">
        <v>38</v>
      </c>
      <c r="F17" s="23" t="s">
        <v>39</v>
      </c>
      <c r="G17" s="23" t="s">
        <v>40</v>
      </c>
      <c r="H17" s="23" t="s">
        <v>41</v>
      </c>
      <c r="I17" s="188"/>
      <c r="J17" s="188"/>
      <c r="K17" s="178"/>
      <c r="L17" s="190"/>
      <c r="M17" s="191"/>
      <c r="O17" s="29"/>
    </row>
    <row r="18" spans="1:15" ht="163.5" customHeight="1">
      <c r="A18" s="105" t="s">
        <v>56</v>
      </c>
      <c r="B18" s="23" t="s">
        <v>35</v>
      </c>
      <c r="C18" s="23" t="s">
        <v>57</v>
      </c>
      <c r="D18" s="23" t="s">
        <v>58</v>
      </c>
      <c r="E18" s="23" t="s">
        <v>38</v>
      </c>
      <c r="F18" s="23" t="s">
        <v>39</v>
      </c>
      <c r="G18" s="23" t="s">
        <v>40</v>
      </c>
      <c r="H18" s="23" t="s">
        <v>1</v>
      </c>
      <c r="I18" s="23" t="s">
        <v>59</v>
      </c>
      <c r="J18" s="23" t="s">
        <v>47</v>
      </c>
      <c r="K18" s="139">
        <v>7.18</v>
      </c>
      <c r="L18" s="29">
        <v>898198</v>
      </c>
      <c r="M18" s="37">
        <f t="shared" si="0"/>
        <v>6449061.6399999997</v>
      </c>
    </row>
    <row r="19" spans="1:15" ht="24" customHeight="1">
      <c r="A19" s="196" t="s">
        <v>60</v>
      </c>
      <c r="B19" s="196" t="s">
        <v>1</v>
      </c>
      <c r="C19" s="196" t="s">
        <v>1</v>
      </c>
      <c r="D19" s="196" t="s">
        <v>1</v>
      </c>
      <c r="E19" s="196" t="s">
        <v>1</v>
      </c>
      <c r="F19" s="196" t="s">
        <v>1</v>
      </c>
      <c r="G19" s="196" t="s">
        <v>1</v>
      </c>
      <c r="H19" s="196" t="s">
        <v>1</v>
      </c>
      <c r="I19" s="196" t="s">
        <v>1</v>
      </c>
      <c r="J19" s="196" t="s">
        <v>1</v>
      </c>
      <c r="K19" s="196" t="s">
        <v>1</v>
      </c>
      <c r="L19" s="196" t="s">
        <v>1</v>
      </c>
      <c r="M19" s="26">
        <f>SUM(M14:M18)</f>
        <v>7064957394081.6396</v>
      </c>
    </row>
    <row r="22" spans="1:15" ht="27.95" customHeight="1">
      <c r="A22" s="193" t="s">
        <v>61</v>
      </c>
      <c r="B22" s="193" t="s">
        <v>1</v>
      </c>
      <c r="C22" s="193" t="s">
        <v>1</v>
      </c>
      <c r="D22" s="193" t="s">
        <v>1</v>
      </c>
      <c r="E22" s="193" t="s">
        <v>1</v>
      </c>
      <c r="F22" s="193" t="s">
        <v>1</v>
      </c>
      <c r="G22" s="193" t="s">
        <v>1</v>
      </c>
      <c r="H22" s="193" t="s">
        <v>1</v>
      </c>
      <c r="I22" s="193" t="s">
        <v>1</v>
      </c>
      <c r="J22" s="193" t="s">
        <v>1</v>
      </c>
      <c r="K22" s="193" t="s">
        <v>1</v>
      </c>
      <c r="L22" s="193" t="s">
        <v>1</v>
      </c>
      <c r="M22" s="193" t="s">
        <v>1</v>
      </c>
    </row>
    <row r="23" spans="1:15" ht="18" customHeight="1">
      <c r="A23" s="194" t="s">
        <v>2</v>
      </c>
      <c r="B23" s="194" t="s">
        <v>1</v>
      </c>
      <c r="C23" s="194" t="s">
        <v>1</v>
      </c>
      <c r="D23" s="194" t="s">
        <v>1</v>
      </c>
      <c r="E23" s="194" t="s">
        <v>1</v>
      </c>
      <c r="F23" s="194" t="s">
        <v>1</v>
      </c>
      <c r="G23" s="194" t="s">
        <v>1</v>
      </c>
      <c r="H23" s="194" t="s">
        <v>1</v>
      </c>
      <c r="I23" s="194" t="s">
        <v>1</v>
      </c>
      <c r="J23" s="194" t="s">
        <v>1</v>
      </c>
      <c r="K23" s="194" t="s">
        <v>1</v>
      </c>
      <c r="L23" s="194" t="s">
        <v>1</v>
      </c>
      <c r="M23" s="194" t="s">
        <v>1</v>
      </c>
    </row>
    <row r="24" spans="1:15" ht="20.100000000000001" customHeight="1">
      <c r="A24" s="195" t="s">
        <v>3</v>
      </c>
      <c r="B24" s="195" t="s">
        <v>1</v>
      </c>
      <c r="C24" s="195" t="s">
        <v>1</v>
      </c>
      <c r="D24" s="195" t="s">
        <v>1</v>
      </c>
      <c r="E24" s="195" t="s">
        <v>1</v>
      </c>
      <c r="F24" s="195" t="s">
        <v>1</v>
      </c>
      <c r="G24" s="195" t="s">
        <v>1</v>
      </c>
      <c r="H24" s="195" t="s">
        <v>1</v>
      </c>
      <c r="I24" s="195" t="s">
        <v>1</v>
      </c>
      <c r="J24" s="195" t="s">
        <v>1</v>
      </c>
      <c r="K24" s="195" t="s">
        <v>1</v>
      </c>
      <c r="L24" s="195" t="s">
        <v>1</v>
      </c>
      <c r="M24" s="195" t="s">
        <v>1</v>
      </c>
    </row>
    <row r="25" spans="1:15" ht="21.95" customHeight="1">
      <c r="A25" s="173" t="s">
        <v>4</v>
      </c>
      <c r="B25" s="173" t="s">
        <v>1</v>
      </c>
      <c r="C25" s="174" t="s">
        <v>62</v>
      </c>
      <c r="D25" s="174" t="s">
        <v>1</v>
      </c>
      <c r="E25" s="174" t="s">
        <v>1</v>
      </c>
      <c r="F25" s="174" t="s">
        <v>1</v>
      </c>
      <c r="G25" s="174" t="s">
        <v>1</v>
      </c>
      <c r="H25" s="174" t="s">
        <v>1</v>
      </c>
      <c r="I25" s="174" t="s">
        <v>1</v>
      </c>
      <c r="J25" s="174" t="s">
        <v>1</v>
      </c>
      <c r="K25" s="174" t="s">
        <v>1</v>
      </c>
      <c r="L25" s="174" t="s">
        <v>1</v>
      </c>
      <c r="M25" s="174" t="s">
        <v>1</v>
      </c>
    </row>
    <row r="26" spans="1:15" ht="37.5" customHeight="1">
      <c r="A26" s="173" t="s">
        <v>6</v>
      </c>
      <c r="B26" s="173" t="s">
        <v>1</v>
      </c>
      <c r="C26" s="174" t="s">
        <v>7</v>
      </c>
      <c r="D26" s="174" t="s">
        <v>1</v>
      </c>
      <c r="E26" s="174" t="s">
        <v>1</v>
      </c>
      <c r="F26" s="174" t="s">
        <v>1</v>
      </c>
      <c r="G26" s="174" t="s">
        <v>1</v>
      </c>
      <c r="H26" s="174" t="s">
        <v>1</v>
      </c>
      <c r="I26" s="174" t="s">
        <v>1</v>
      </c>
      <c r="J26" s="174" t="s">
        <v>1</v>
      </c>
      <c r="K26" s="174" t="s">
        <v>1</v>
      </c>
      <c r="L26" s="174" t="s">
        <v>1</v>
      </c>
      <c r="M26" s="174" t="s">
        <v>1</v>
      </c>
    </row>
    <row r="27" spans="1:15" ht="21.95" customHeight="1">
      <c r="A27" s="173" t="s">
        <v>8</v>
      </c>
      <c r="B27" s="173" t="s">
        <v>1</v>
      </c>
      <c r="C27" s="174" t="s">
        <v>9</v>
      </c>
      <c r="D27" s="174" t="s">
        <v>1</v>
      </c>
      <c r="E27" s="174" t="s">
        <v>1</v>
      </c>
      <c r="F27" s="174" t="s">
        <v>1</v>
      </c>
      <c r="G27" s="174" t="s">
        <v>1</v>
      </c>
      <c r="H27" s="174" t="s">
        <v>1</v>
      </c>
      <c r="I27" s="174" t="s">
        <v>1</v>
      </c>
      <c r="J27" s="174" t="s">
        <v>1</v>
      </c>
      <c r="K27" s="174" t="s">
        <v>1</v>
      </c>
      <c r="L27" s="174" t="s">
        <v>1</v>
      </c>
      <c r="M27" s="174" t="s">
        <v>1</v>
      </c>
    </row>
    <row r="28" spans="1:15" ht="21.95" customHeight="1">
      <c r="A28" s="173" t="s">
        <v>10</v>
      </c>
      <c r="B28" s="173" t="s">
        <v>1</v>
      </c>
      <c r="C28" s="174" t="s">
        <v>11</v>
      </c>
      <c r="D28" s="174" t="s">
        <v>1</v>
      </c>
      <c r="E28" s="174" t="s">
        <v>1</v>
      </c>
      <c r="F28" s="174" t="s">
        <v>1</v>
      </c>
      <c r="G28" s="174" t="s">
        <v>1</v>
      </c>
      <c r="H28" s="174" t="s">
        <v>1</v>
      </c>
      <c r="I28" s="174" t="s">
        <v>1</v>
      </c>
      <c r="J28" s="174" t="s">
        <v>1</v>
      </c>
      <c r="K28" s="174" t="s">
        <v>1</v>
      </c>
      <c r="L28" s="174" t="s">
        <v>1</v>
      </c>
      <c r="M28" s="174" t="s">
        <v>1</v>
      </c>
    </row>
    <row r="29" spans="1:15" ht="27.95" customHeight="1">
      <c r="A29" s="173" t="s">
        <v>12</v>
      </c>
      <c r="B29" s="173" t="s">
        <v>1</v>
      </c>
      <c r="C29" s="174" t="s">
        <v>63</v>
      </c>
      <c r="D29" s="174" t="s">
        <v>1</v>
      </c>
      <c r="E29" s="174" t="s">
        <v>1</v>
      </c>
      <c r="F29" s="174" t="s">
        <v>1</v>
      </c>
      <c r="G29" s="174" t="s">
        <v>1</v>
      </c>
      <c r="H29" s="174" t="s">
        <v>1</v>
      </c>
      <c r="I29" s="174" t="s">
        <v>1</v>
      </c>
      <c r="J29" s="174" t="s">
        <v>1</v>
      </c>
      <c r="K29" s="174" t="s">
        <v>1</v>
      </c>
      <c r="L29" s="174" t="s">
        <v>1</v>
      </c>
      <c r="M29" s="174" t="s">
        <v>1</v>
      </c>
    </row>
    <row r="30" spans="1:15" ht="26.25" customHeight="1">
      <c r="A30" s="173" t="s">
        <v>14</v>
      </c>
      <c r="B30" s="173" t="s">
        <v>1</v>
      </c>
      <c r="C30" s="174" t="s">
        <v>64</v>
      </c>
      <c r="D30" s="174"/>
      <c r="E30" s="174"/>
      <c r="F30" s="174"/>
      <c r="G30" s="174"/>
      <c r="H30" s="174"/>
      <c r="I30" s="174"/>
      <c r="J30" s="174"/>
      <c r="K30" s="174"/>
      <c r="L30" s="174"/>
      <c r="M30" s="174"/>
    </row>
    <row r="31" spans="1:15" ht="87.75" customHeight="1">
      <c r="A31" s="173" t="s">
        <v>16</v>
      </c>
      <c r="B31" s="173" t="s">
        <v>1</v>
      </c>
      <c r="C31" s="192" t="s">
        <v>65</v>
      </c>
      <c r="D31" s="192" t="s">
        <v>1</v>
      </c>
      <c r="E31" s="192" t="s">
        <v>1</v>
      </c>
      <c r="F31" s="192" t="s">
        <v>1</v>
      </c>
      <c r="G31" s="192" t="s">
        <v>1</v>
      </c>
      <c r="H31" s="192" t="s">
        <v>1</v>
      </c>
      <c r="I31" s="192" t="s">
        <v>1</v>
      </c>
      <c r="J31" s="192" t="s">
        <v>1</v>
      </c>
      <c r="K31" s="192" t="s">
        <v>1</v>
      </c>
      <c r="L31" s="192" t="s">
        <v>1</v>
      </c>
      <c r="M31" s="192" t="s">
        <v>1</v>
      </c>
    </row>
    <row r="32" spans="1:15" ht="69.75" customHeight="1">
      <c r="A32" s="177" t="s">
        <v>18</v>
      </c>
      <c r="B32" s="177"/>
      <c r="C32" s="175" t="s">
        <v>19</v>
      </c>
      <c r="D32" s="176"/>
      <c r="E32" s="176"/>
      <c r="F32" s="176"/>
      <c r="G32" s="176"/>
      <c r="H32" s="176"/>
      <c r="I32" s="176"/>
      <c r="J32" s="176"/>
      <c r="K32" s="176"/>
      <c r="L32" s="176"/>
      <c r="M32" s="176"/>
    </row>
    <row r="33" spans="1:13" ht="20.100000000000001" customHeight="1">
      <c r="A33" s="195" t="s">
        <v>20</v>
      </c>
      <c r="B33" s="195" t="s">
        <v>1</v>
      </c>
      <c r="C33" s="195" t="s">
        <v>1</v>
      </c>
      <c r="D33" s="195" t="s">
        <v>1</v>
      </c>
      <c r="E33" s="195" t="s">
        <v>1</v>
      </c>
      <c r="F33" s="195" t="s">
        <v>1</v>
      </c>
      <c r="G33" s="195" t="s">
        <v>1</v>
      </c>
      <c r="H33" s="195" t="s">
        <v>1</v>
      </c>
      <c r="I33" s="195" t="s">
        <v>1</v>
      </c>
      <c r="J33" s="195" t="s">
        <v>1</v>
      </c>
      <c r="K33" s="195" t="s">
        <v>1</v>
      </c>
      <c r="L33" s="195" t="s">
        <v>1</v>
      </c>
      <c r="M33" s="195" t="s">
        <v>1</v>
      </c>
    </row>
    <row r="34" spans="1:13" ht="27.95" customHeight="1">
      <c r="A34" s="1" t="s">
        <v>21</v>
      </c>
      <c r="B34" s="1" t="s">
        <v>22</v>
      </c>
      <c r="C34" s="1" t="s">
        <v>23</v>
      </c>
      <c r="D34" s="1" t="s">
        <v>24</v>
      </c>
      <c r="E34" s="1" t="s">
        <v>25</v>
      </c>
      <c r="F34" s="1" t="s">
        <v>26</v>
      </c>
      <c r="G34" s="1" t="s">
        <v>27</v>
      </c>
      <c r="H34" s="1" t="s">
        <v>28</v>
      </c>
      <c r="I34" s="1" t="s">
        <v>29</v>
      </c>
      <c r="J34" s="1" t="s">
        <v>30</v>
      </c>
      <c r="K34" s="1" t="s">
        <v>31</v>
      </c>
      <c r="L34" s="1" t="s">
        <v>32</v>
      </c>
      <c r="M34" s="1" t="s">
        <v>33</v>
      </c>
    </row>
    <row r="35" spans="1:13" ht="87" customHeight="1">
      <c r="A35" s="105" t="s">
        <v>66</v>
      </c>
      <c r="B35" s="7" t="s">
        <v>67</v>
      </c>
      <c r="C35" s="7" t="s">
        <v>68</v>
      </c>
      <c r="D35" s="23" t="s">
        <v>69</v>
      </c>
      <c r="E35" s="7" t="s">
        <v>70</v>
      </c>
      <c r="F35" s="7" t="s">
        <v>39</v>
      </c>
      <c r="G35" s="7" t="s">
        <v>40</v>
      </c>
      <c r="H35" s="7" t="s">
        <v>41</v>
      </c>
      <c r="I35" s="179" t="s">
        <v>71</v>
      </c>
      <c r="J35" s="179" t="s">
        <v>52</v>
      </c>
      <c r="K35" s="181">
        <v>1200000</v>
      </c>
      <c r="L35" s="183">
        <v>768374</v>
      </c>
      <c r="M35" s="185">
        <f>+L35*K35</f>
        <v>922048800000</v>
      </c>
    </row>
    <row r="36" spans="1:13" ht="112.5" customHeight="1">
      <c r="A36" s="105" t="s">
        <v>72</v>
      </c>
      <c r="B36" s="7" t="s">
        <v>67</v>
      </c>
      <c r="C36" s="7" t="s">
        <v>73</v>
      </c>
      <c r="D36" s="7" t="s">
        <v>74</v>
      </c>
      <c r="E36" s="7" t="s">
        <v>70</v>
      </c>
      <c r="F36" s="7" t="s">
        <v>39</v>
      </c>
      <c r="G36" s="7" t="s">
        <v>40</v>
      </c>
      <c r="H36" s="7" t="s">
        <v>41</v>
      </c>
      <c r="I36" s="180"/>
      <c r="J36" s="180"/>
      <c r="K36" s="182"/>
      <c r="L36" s="184"/>
      <c r="M36" s="186"/>
    </row>
    <row r="37" spans="1:13" ht="26.45" customHeight="1">
      <c r="A37" s="196" t="s">
        <v>60</v>
      </c>
      <c r="B37" s="196" t="s">
        <v>1</v>
      </c>
      <c r="C37" s="196" t="s">
        <v>1</v>
      </c>
      <c r="D37" s="196" t="s">
        <v>1</v>
      </c>
      <c r="E37" s="196" t="s">
        <v>1</v>
      </c>
      <c r="F37" s="196" t="s">
        <v>1</v>
      </c>
      <c r="G37" s="196" t="s">
        <v>1</v>
      </c>
      <c r="H37" s="196" t="s">
        <v>1</v>
      </c>
      <c r="I37" s="196" t="s">
        <v>1</v>
      </c>
      <c r="J37" s="196" t="s">
        <v>1</v>
      </c>
      <c r="K37" s="196" t="s">
        <v>1</v>
      </c>
      <c r="L37" s="196" t="s">
        <v>1</v>
      </c>
      <c r="M37" s="26">
        <f>SUM(M35)</f>
        <v>922048800000</v>
      </c>
    </row>
    <row r="40" spans="1:13" ht="27.95" customHeight="1">
      <c r="A40" s="193" t="s">
        <v>75</v>
      </c>
      <c r="B40" s="193" t="s">
        <v>1</v>
      </c>
      <c r="C40" s="193" t="s">
        <v>1</v>
      </c>
      <c r="D40" s="193" t="s">
        <v>1</v>
      </c>
      <c r="E40" s="193" t="s">
        <v>1</v>
      </c>
      <c r="F40" s="193" t="s">
        <v>1</v>
      </c>
      <c r="G40" s="193" t="s">
        <v>1</v>
      </c>
      <c r="H40" s="193" t="s">
        <v>1</v>
      </c>
      <c r="I40" s="193" t="s">
        <v>1</v>
      </c>
      <c r="J40" s="193" t="s">
        <v>1</v>
      </c>
      <c r="K40" s="193" t="s">
        <v>1</v>
      </c>
      <c r="L40" s="193" t="s">
        <v>1</v>
      </c>
      <c r="M40" s="193" t="s">
        <v>1</v>
      </c>
    </row>
    <row r="41" spans="1:13" ht="18" customHeight="1">
      <c r="A41" s="194" t="s">
        <v>2</v>
      </c>
      <c r="B41" s="194" t="s">
        <v>1</v>
      </c>
      <c r="C41" s="194" t="s">
        <v>1</v>
      </c>
      <c r="D41" s="194" t="s">
        <v>1</v>
      </c>
      <c r="E41" s="194" t="s">
        <v>1</v>
      </c>
      <c r="F41" s="194" t="s">
        <v>1</v>
      </c>
      <c r="G41" s="194" t="s">
        <v>1</v>
      </c>
      <c r="H41" s="194" t="s">
        <v>1</v>
      </c>
      <c r="I41" s="194" t="s">
        <v>1</v>
      </c>
      <c r="J41" s="194" t="s">
        <v>1</v>
      </c>
      <c r="K41" s="194" t="s">
        <v>1</v>
      </c>
      <c r="L41" s="194" t="s">
        <v>1</v>
      </c>
      <c r="M41" s="194" t="s">
        <v>1</v>
      </c>
    </row>
    <row r="42" spans="1:13" ht="20.100000000000001" customHeight="1">
      <c r="A42" s="195" t="s">
        <v>3</v>
      </c>
      <c r="B42" s="195" t="s">
        <v>1</v>
      </c>
      <c r="C42" s="195" t="s">
        <v>1</v>
      </c>
      <c r="D42" s="195" t="s">
        <v>1</v>
      </c>
      <c r="E42" s="195" t="s">
        <v>1</v>
      </c>
      <c r="F42" s="195" t="s">
        <v>1</v>
      </c>
      <c r="G42" s="195" t="s">
        <v>1</v>
      </c>
      <c r="H42" s="195" t="s">
        <v>1</v>
      </c>
      <c r="I42" s="195" t="s">
        <v>1</v>
      </c>
      <c r="J42" s="195" t="s">
        <v>1</v>
      </c>
      <c r="K42" s="195" t="s">
        <v>1</v>
      </c>
      <c r="L42" s="195" t="s">
        <v>1</v>
      </c>
      <c r="M42" s="195" t="s">
        <v>1</v>
      </c>
    </row>
    <row r="43" spans="1:13" ht="21.95" customHeight="1">
      <c r="A43" s="173" t="s">
        <v>4</v>
      </c>
      <c r="B43" s="173" t="s">
        <v>1</v>
      </c>
      <c r="C43" s="174" t="s">
        <v>76</v>
      </c>
      <c r="D43" s="174" t="s">
        <v>1</v>
      </c>
      <c r="E43" s="174" t="s">
        <v>1</v>
      </c>
      <c r="F43" s="174" t="s">
        <v>1</v>
      </c>
      <c r="G43" s="174" t="s">
        <v>1</v>
      </c>
      <c r="H43" s="174" t="s">
        <v>1</v>
      </c>
      <c r="I43" s="174" t="s">
        <v>1</v>
      </c>
      <c r="J43" s="174" t="s">
        <v>1</v>
      </c>
      <c r="K43" s="174" t="s">
        <v>1</v>
      </c>
      <c r="L43" s="174" t="s">
        <v>1</v>
      </c>
      <c r="M43" s="174" t="s">
        <v>1</v>
      </c>
    </row>
    <row r="44" spans="1:13" ht="40.5" customHeight="1">
      <c r="A44" s="173" t="s">
        <v>6</v>
      </c>
      <c r="B44" s="173" t="s">
        <v>1</v>
      </c>
      <c r="C44" s="174" t="s">
        <v>7</v>
      </c>
      <c r="D44" s="174" t="s">
        <v>1</v>
      </c>
      <c r="E44" s="174" t="s">
        <v>1</v>
      </c>
      <c r="F44" s="174" t="s">
        <v>1</v>
      </c>
      <c r="G44" s="174" t="s">
        <v>1</v>
      </c>
      <c r="H44" s="174" t="s">
        <v>1</v>
      </c>
      <c r="I44" s="174" t="s">
        <v>1</v>
      </c>
      <c r="J44" s="174" t="s">
        <v>1</v>
      </c>
      <c r="K44" s="174" t="s">
        <v>1</v>
      </c>
      <c r="L44" s="174" t="s">
        <v>1</v>
      </c>
      <c r="M44" s="174" t="s">
        <v>1</v>
      </c>
    </row>
    <row r="45" spans="1:13" ht="21.95" customHeight="1">
      <c r="A45" s="173" t="s">
        <v>8</v>
      </c>
      <c r="B45" s="173" t="s">
        <v>1</v>
      </c>
      <c r="C45" s="174" t="s">
        <v>9</v>
      </c>
      <c r="D45" s="174" t="s">
        <v>1</v>
      </c>
      <c r="E45" s="174" t="s">
        <v>1</v>
      </c>
      <c r="F45" s="174" t="s">
        <v>1</v>
      </c>
      <c r="G45" s="174" t="s">
        <v>1</v>
      </c>
      <c r="H45" s="174" t="s">
        <v>1</v>
      </c>
      <c r="I45" s="174" t="s">
        <v>1</v>
      </c>
      <c r="J45" s="174" t="s">
        <v>1</v>
      </c>
      <c r="K45" s="174" t="s">
        <v>1</v>
      </c>
      <c r="L45" s="174" t="s">
        <v>1</v>
      </c>
      <c r="M45" s="174" t="s">
        <v>1</v>
      </c>
    </row>
    <row r="46" spans="1:13" ht="21.95" customHeight="1">
      <c r="A46" s="173" t="s">
        <v>10</v>
      </c>
      <c r="B46" s="173" t="s">
        <v>1</v>
      </c>
      <c r="C46" s="174" t="s">
        <v>11</v>
      </c>
      <c r="D46" s="174" t="s">
        <v>1</v>
      </c>
      <c r="E46" s="174" t="s">
        <v>1</v>
      </c>
      <c r="F46" s="174" t="s">
        <v>1</v>
      </c>
      <c r="G46" s="174" t="s">
        <v>1</v>
      </c>
      <c r="H46" s="174" t="s">
        <v>1</v>
      </c>
      <c r="I46" s="174" t="s">
        <v>1</v>
      </c>
      <c r="J46" s="174" t="s">
        <v>1</v>
      </c>
      <c r="K46" s="174" t="s">
        <v>1</v>
      </c>
      <c r="L46" s="174" t="s">
        <v>1</v>
      </c>
      <c r="M46" s="174" t="s">
        <v>1</v>
      </c>
    </row>
    <row r="47" spans="1:13" ht="21.95" customHeight="1">
      <c r="A47" s="173" t="s">
        <v>12</v>
      </c>
      <c r="B47" s="173" t="s">
        <v>1</v>
      </c>
      <c r="C47" s="174" t="s">
        <v>63</v>
      </c>
      <c r="D47" s="174" t="s">
        <v>1</v>
      </c>
      <c r="E47" s="174" t="s">
        <v>1</v>
      </c>
      <c r="F47" s="174" t="s">
        <v>1</v>
      </c>
      <c r="G47" s="174" t="s">
        <v>1</v>
      </c>
      <c r="H47" s="174" t="s">
        <v>1</v>
      </c>
      <c r="I47" s="174" t="s">
        <v>1</v>
      </c>
      <c r="J47" s="174" t="s">
        <v>1</v>
      </c>
      <c r="K47" s="174" t="s">
        <v>1</v>
      </c>
      <c r="L47" s="174" t="s">
        <v>1</v>
      </c>
      <c r="M47" s="174" t="s">
        <v>1</v>
      </c>
    </row>
    <row r="48" spans="1:13" ht="34.5" customHeight="1">
      <c r="A48" s="173" t="s">
        <v>14</v>
      </c>
      <c r="B48" s="173" t="s">
        <v>1</v>
      </c>
      <c r="C48" s="174" t="s">
        <v>77</v>
      </c>
      <c r="D48" s="174" t="s">
        <v>1</v>
      </c>
      <c r="E48" s="174" t="s">
        <v>1</v>
      </c>
      <c r="F48" s="174" t="s">
        <v>1</v>
      </c>
      <c r="G48" s="174" t="s">
        <v>1</v>
      </c>
      <c r="H48" s="174" t="s">
        <v>1</v>
      </c>
      <c r="I48" s="174" t="s">
        <v>1</v>
      </c>
      <c r="J48" s="174" t="s">
        <v>1</v>
      </c>
      <c r="K48" s="174" t="s">
        <v>1</v>
      </c>
      <c r="L48" s="174" t="s">
        <v>1</v>
      </c>
      <c r="M48" s="174" t="s">
        <v>1</v>
      </c>
    </row>
    <row r="49" spans="1:14" ht="72" customHeight="1">
      <c r="A49" s="173" t="s">
        <v>16</v>
      </c>
      <c r="B49" s="173" t="s">
        <v>1</v>
      </c>
      <c r="C49" s="197" t="s">
        <v>78</v>
      </c>
      <c r="D49" s="198"/>
      <c r="E49" s="198"/>
      <c r="F49" s="198"/>
      <c r="G49" s="198"/>
      <c r="H49" s="198"/>
      <c r="I49" s="198"/>
      <c r="J49" s="198"/>
      <c r="K49" s="198"/>
      <c r="L49" s="198"/>
      <c r="M49" s="199"/>
    </row>
    <row r="50" spans="1:14" ht="69.75" customHeight="1">
      <c r="A50" s="177" t="s">
        <v>18</v>
      </c>
      <c r="B50" s="177"/>
      <c r="C50" s="197" t="s">
        <v>79</v>
      </c>
      <c r="D50" s="198"/>
      <c r="E50" s="198"/>
      <c r="F50" s="198"/>
      <c r="G50" s="198"/>
      <c r="H50" s="198"/>
      <c r="I50" s="198"/>
      <c r="J50" s="198"/>
      <c r="K50" s="198"/>
      <c r="L50" s="198"/>
      <c r="M50" s="199"/>
    </row>
    <row r="51" spans="1:14" ht="20.100000000000001" customHeight="1">
      <c r="A51" s="195" t="s">
        <v>20</v>
      </c>
      <c r="B51" s="195" t="s">
        <v>1</v>
      </c>
      <c r="C51" s="195" t="s">
        <v>1</v>
      </c>
      <c r="D51" s="195" t="s">
        <v>1</v>
      </c>
      <c r="E51" s="195" t="s">
        <v>1</v>
      </c>
      <c r="F51" s="195" t="s">
        <v>1</v>
      </c>
      <c r="G51" s="195" t="s">
        <v>1</v>
      </c>
      <c r="H51" s="195" t="s">
        <v>1</v>
      </c>
      <c r="I51" s="195" t="s">
        <v>1</v>
      </c>
      <c r="J51" s="195" t="s">
        <v>1</v>
      </c>
      <c r="K51" s="195" t="s">
        <v>1</v>
      </c>
      <c r="L51" s="195" t="s">
        <v>1</v>
      </c>
      <c r="M51" s="195" t="s">
        <v>1</v>
      </c>
    </row>
    <row r="52" spans="1:14" ht="27.95" customHeight="1">
      <c r="A52" s="1" t="s">
        <v>21</v>
      </c>
      <c r="B52" s="1" t="s">
        <v>22</v>
      </c>
      <c r="C52" s="1" t="s">
        <v>23</v>
      </c>
      <c r="D52" s="1" t="s">
        <v>24</v>
      </c>
      <c r="E52" s="1" t="s">
        <v>25</v>
      </c>
      <c r="F52" s="1" t="s">
        <v>26</v>
      </c>
      <c r="G52" s="1" t="s">
        <v>27</v>
      </c>
      <c r="H52" s="1" t="s">
        <v>28</v>
      </c>
      <c r="I52" s="1" t="s">
        <v>29</v>
      </c>
      <c r="J52" s="1" t="s">
        <v>30</v>
      </c>
      <c r="K52" s="1" t="s">
        <v>31</v>
      </c>
      <c r="L52" s="1" t="s">
        <v>32</v>
      </c>
      <c r="M52" s="1" t="s">
        <v>33</v>
      </c>
    </row>
    <row r="53" spans="1:14" ht="139.9" customHeight="1" thickBot="1">
      <c r="A53" s="105" t="s">
        <v>80</v>
      </c>
      <c r="B53" s="7" t="s">
        <v>81</v>
      </c>
      <c r="C53" s="7" t="s">
        <v>82</v>
      </c>
      <c r="D53" s="30" t="s">
        <v>83</v>
      </c>
      <c r="E53" s="27" t="s">
        <v>70</v>
      </c>
      <c r="F53" s="27" t="s">
        <v>39</v>
      </c>
      <c r="G53" s="27" t="s">
        <v>40</v>
      </c>
      <c r="H53" s="27" t="s">
        <v>41</v>
      </c>
      <c r="I53" s="27" t="s">
        <v>84</v>
      </c>
      <c r="J53" s="27" t="s">
        <v>85</v>
      </c>
      <c r="K53" s="136">
        <v>12500000</v>
      </c>
      <c r="L53" s="59">
        <v>759610</v>
      </c>
      <c r="M53" s="59">
        <f>+K53*L53</f>
        <v>9495125000000</v>
      </c>
      <c r="N53" s="31"/>
    </row>
    <row r="54" spans="1:14" ht="24" customHeight="1">
      <c r="A54" s="196" t="s">
        <v>60</v>
      </c>
      <c r="B54" s="196" t="s">
        <v>1</v>
      </c>
      <c r="C54" s="196" t="s">
        <v>1</v>
      </c>
      <c r="D54" s="196" t="s">
        <v>1</v>
      </c>
      <c r="E54" s="196" t="s">
        <v>1</v>
      </c>
      <c r="F54" s="196" t="s">
        <v>1</v>
      </c>
      <c r="G54" s="196" t="s">
        <v>1</v>
      </c>
      <c r="H54" s="196" t="s">
        <v>1</v>
      </c>
      <c r="I54" s="196" t="s">
        <v>1</v>
      </c>
      <c r="J54" s="196" t="s">
        <v>1</v>
      </c>
      <c r="K54" s="196" t="s">
        <v>1</v>
      </c>
      <c r="L54" s="196" t="s">
        <v>1</v>
      </c>
      <c r="M54" s="26">
        <f>SUM(M53)</f>
        <v>9495125000000</v>
      </c>
    </row>
    <row r="57" spans="1:14" ht="27.95" customHeight="1">
      <c r="A57" s="193" t="s">
        <v>86</v>
      </c>
      <c r="B57" s="193" t="s">
        <v>1</v>
      </c>
      <c r="C57" s="193" t="s">
        <v>1</v>
      </c>
      <c r="D57" s="193" t="s">
        <v>1</v>
      </c>
      <c r="E57" s="193" t="s">
        <v>1</v>
      </c>
      <c r="F57" s="193" t="s">
        <v>1</v>
      </c>
      <c r="G57" s="193" t="s">
        <v>1</v>
      </c>
      <c r="H57" s="193" t="s">
        <v>1</v>
      </c>
      <c r="I57" s="193" t="s">
        <v>1</v>
      </c>
      <c r="J57" s="193" t="s">
        <v>1</v>
      </c>
      <c r="K57" s="193" t="s">
        <v>1</v>
      </c>
      <c r="L57" s="193" t="s">
        <v>1</v>
      </c>
      <c r="M57" s="193" t="s">
        <v>1</v>
      </c>
    </row>
    <row r="58" spans="1:14" ht="18" customHeight="1">
      <c r="A58" s="194" t="s">
        <v>2</v>
      </c>
      <c r="B58" s="194" t="s">
        <v>1</v>
      </c>
      <c r="C58" s="194" t="s">
        <v>1</v>
      </c>
      <c r="D58" s="194" t="s">
        <v>1</v>
      </c>
      <c r="E58" s="194" t="s">
        <v>1</v>
      </c>
      <c r="F58" s="194" t="s">
        <v>1</v>
      </c>
      <c r="G58" s="194" t="s">
        <v>1</v>
      </c>
      <c r="H58" s="194" t="s">
        <v>1</v>
      </c>
      <c r="I58" s="194" t="s">
        <v>1</v>
      </c>
      <c r="J58" s="194" t="s">
        <v>1</v>
      </c>
      <c r="K58" s="194" t="s">
        <v>1</v>
      </c>
      <c r="L58" s="194" t="s">
        <v>1</v>
      </c>
      <c r="M58" s="194" t="s">
        <v>1</v>
      </c>
    </row>
    <row r="59" spans="1:14" ht="20.100000000000001" customHeight="1">
      <c r="A59" s="195" t="s">
        <v>3</v>
      </c>
      <c r="B59" s="195" t="s">
        <v>1</v>
      </c>
      <c r="C59" s="195" t="s">
        <v>1</v>
      </c>
      <c r="D59" s="195" t="s">
        <v>1</v>
      </c>
      <c r="E59" s="195" t="s">
        <v>1</v>
      </c>
      <c r="F59" s="195" t="s">
        <v>1</v>
      </c>
      <c r="G59" s="195" t="s">
        <v>1</v>
      </c>
      <c r="H59" s="195" t="s">
        <v>1</v>
      </c>
      <c r="I59" s="195" t="s">
        <v>1</v>
      </c>
      <c r="J59" s="195" t="s">
        <v>1</v>
      </c>
      <c r="K59" s="195" t="s">
        <v>1</v>
      </c>
      <c r="L59" s="195" t="s">
        <v>1</v>
      </c>
      <c r="M59" s="195" t="s">
        <v>1</v>
      </c>
    </row>
    <row r="60" spans="1:14" ht="21.95" customHeight="1">
      <c r="A60" s="173" t="s">
        <v>4</v>
      </c>
      <c r="B60" s="173" t="s">
        <v>1</v>
      </c>
      <c r="C60" s="174" t="s">
        <v>87</v>
      </c>
      <c r="D60" s="174" t="s">
        <v>1</v>
      </c>
      <c r="E60" s="174" t="s">
        <v>1</v>
      </c>
      <c r="F60" s="174" t="s">
        <v>1</v>
      </c>
      <c r="G60" s="174" t="s">
        <v>1</v>
      </c>
      <c r="H60" s="174" t="s">
        <v>1</v>
      </c>
      <c r="I60" s="174" t="s">
        <v>1</v>
      </c>
      <c r="J60" s="174" t="s">
        <v>1</v>
      </c>
      <c r="K60" s="174" t="s">
        <v>1</v>
      </c>
      <c r="L60" s="174" t="s">
        <v>1</v>
      </c>
      <c r="M60" s="174" t="s">
        <v>1</v>
      </c>
    </row>
    <row r="61" spans="1:14" ht="37.5" customHeight="1">
      <c r="A61" s="173" t="s">
        <v>6</v>
      </c>
      <c r="B61" s="173" t="s">
        <v>1</v>
      </c>
      <c r="C61" s="174" t="s">
        <v>7</v>
      </c>
      <c r="D61" s="174" t="s">
        <v>1</v>
      </c>
      <c r="E61" s="174" t="s">
        <v>1</v>
      </c>
      <c r="F61" s="174" t="s">
        <v>1</v>
      </c>
      <c r="G61" s="174" t="s">
        <v>1</v>
      </c>
      <c r="H61" s="174" t="s">
        <v>1</v>
      </c>
      <c r="I61" s="174" t="s">
        <v>1</v>
      </c>
      <c r="J61" s="174" t="s">
        <v>1</v>
      </c>
      <c r="K61" s="174" t="s">
        <v>1</v>
      </c>
      <c r="L61" s="174" t="s">
        <v>1</v>
      </c>
      <c r="M61" s="174" t="s">
        <v>1</v>
      </c>
    </row>
    <row r="62" spans="1:14" ht="21.95" customHeight="1">
      <c r="A62" s="173" t="s">
        <v>8</v>
      </c>
      <c r="B62" s="173" t="s">
        <v>1</v>
      </c>
      <c r="C62" s="174" t="s">
        <v>9</v>
      </c>
      <c r="D62" s="174" t="s">
        <v>1</v>
      </c>
      <c r="E62" s="174" t="s">
        <v>1</v>
      </c>
      <c r="F62" s="174" t="s">
        <v>1</v>
      </c>
      <c r="G62" s="174" t="s">
        <v>1</v>
      </c>
      <c r="H62" s="174" t="s">
        <v>1</v>
      </c>
      <c r="I62" s="174" t="s">
        <v>1</v>
      </c>
      <c r="J62" s="174" t="s">
        <v>1</v>
      </c>
      <c r="K62" s="174" t="s">
        <v>1</v>
      </c>
      <c r="L62" s="174" t="s">
        <v>1</v>
      </c>
      <c r="M62" s="174" t="s">
        <v>1</v>
      </c>
    </row>
    <row r="63" spans="1:14" ht="21.95" customHeight="1">
      <c r="A63" s="173" t="s">
        <v>10</v>
      </c>
      <c r="B63" s="173" t="s">
        <v>1</v>
      </c>
      <c r="C63" s="174" t="s">
        <v>11</v>
      </c>
      <c r="D63" s="174" t="s">
        <v>1</v>
      </c>
      <c r="E63" s="174" t="s">
        <v>1</v>
      </c>
      <c r="F63" s="174" t="s">
        <v>1</v>
      </c>
      <c r="G63" s="174" t="s">
        <v>1</v>
      </c>
      <c r="H63" s="174" t="s">
        <v>1</v>
      </c>
      <c r="I63" s="174" t="s">
        <v>1</v>
      </c>
      <c r="J63" s="174" t="s">
        <v>1</v>
      </c>
      <c r="K63" s="174" t="s">
        <v>1</v>
      </c>
      <c r="L63" s="174" t="s">
        <v>1</v>
      </c>
      <c r="M63" s="174" t="s">
        <v>1</v>
      </c>
    </row>
    <row r="64" spans="1:14" ht="21.95" customHeight="1">
      <c r="A64" s="173" t="s">
        <v>12</v>
      </c>
      <c r="B64" s="173" t="s">
        <v>1</v>
      </c>
      <c r="C64" s="174" t="s">
        <v>63</v>
      </c>
      <c r="D64" s="174" t="s">
        <v>1</v>
      </c>
      <c r="E64" s="174" t="s">
        <v>1</v>
      </c>
      <c r="F64" s="174" t="s">
        <v>1</v>
      </c>
      <c r="G64" s="174" t="s">
        <v>1</v>
      </c>
      <c r="H64" s="174" t="s">
        <v>1</v>
      </c>
      <c r="I64" s="174" t="s">
        <v>1</v>
      </c>
      <c r="J64" s="174" t="s">
        <v>1</v>
      </c>
      <c r="K64" s="174" t="s">
        <v>1</v>
      </c>
      <c r="L64" s="174" t="s">
        <v>1</v>
      </c>
      <c r="M64" s="174" t="s">
        <v>1</v>
      </c>
    </row>
    <row r="65" spans="1:13" ht="31.5" customHeight="1">
      <c r="A65" s="173" t="s">
        <v>14</v>
      </c>
      <c r="B65" s="173" t="s">
        <v>1</v>
      </c>
      <c r="C65" s="174" t="s">
        <v>88</v>
      </c>
      <c r="D65" s="174" t="s">
        <v>1</v>
      </c>
      <c r="E65" s="174" t="s">
        <v>1</v>
      </c>
      <c r="F65" s="174" t="s">
        <v>1</v>
      </c>
      <c r="G65" s="174" t="s">
        <v>1</v>
      </c>
      <c r="H65" s="174" t="s">
        <v>1</v>
      </c>
      <c r="I65" s="174" t="s">
        <v>1</v>
      </c>
      <c r="J65" s="174" t="s">
        <v>1</v>
      </c>
      <c r="K65" s="174" t="s">
        <v>1</v>
      </c>
      <c r="L65" s="174" t="s">
        <v>1</v>
      </c>
      <c r="M65" s="174" t="s">
        <v>1</v>
      </c>
    </row>
    <row r="66" spans="1:13" ht="61.5" customHeight="1">
      <c r="A66" s="173" t="s">
        <v>16</v>
      </c>
      <c r="B66" s="173" t="s">
        <v>1</v>
      </c>
      <c r="C66" s="174" t="s">
        <v>89</v>
      </c>
      <c r="D66" s="174" t="s">
        <v>1</v>
      </c>
      <c r="E66" s="174" t="s">
        <v>1</v>
      </c>
      <c r="F66" s="174" t="s">
        <v>1</v>
      </c>
      <c r="G66" s="174" t="s">
        <v>1</v>
      </c>
      <c r="H66" s="174" t="s">
        <v>1</v>
      </c>
      <c r="I66" s="174" t="s">
        <v>1</v>
      </c>
      <c r="J66" s="174" t="s">
        <v>1</v>
      </c>
      <c r="K66" s="174" t="s">
        <v>1</v>
      </c>
      <c r="L66" s="174" t="s">
        <v>1</v>
      </c>
      <c r="M66" s="174" t="s">
        <v>1</v>
      </c>
    </row>
    <row r="67" spans="1:13" ht="48.75" customHeight="1">
      <c r="A67" s="177" t="s">
        <v>18</v>
      </c>
      <c r="B67" s="177"/>
      <c r="C67" s="174" t="s">
        <v>79</v>
      </c>
      <c r="D67" s="174"/>
      <c r="E67" s="174"/>
      <c r="F67" s="174"/>
      <c r="G67" s="174"/>
      <c r="H67" s="174"/>
      <c r="I67" s="174"/>
      <c r="J67" s="174"/>
      <c r="K67" s="174"/>
      <c r="L67" s="174"/>
      <c r="M67" s="174"/>
    </row>
    <row r="68" spans="1:13" ht="20.100000000000001" customHeight="1">
      <c r="A68" s="195" t="s">
        <v>20</v>
      </c>
      <c r="B68" s="195" t="s">
        <v>1</v>
      </c>
      <c r="C68" s="195" t="s">
        <v>1</v>
      </c>
      <c r="D68" s="195" t="s">
        <v>1</v>
      </c>
      <c r="E68" s="195" t="s">
        <v>1</v>
      </c>
      <c r="F68" s="195" t="s">
        <v>1</v>
      </c>
      <c r="G68" s="195" t="s">
        <v>1</v>
      </c>
      <c r="H68" s="195" t="s">
        <v>1</v>
      </c>
      <c r="I68" s="195" t="s">
        <v>1</v>
      </c>
      <c r="J68" s="195" t="s">
        <v>1</v>
      </c>
      <c r="K68" s="195" t="s">
        <v>1</v>
      </c>
      <c r="L68" s="195" t="s">
        <v>1</v>
      </c>
      <c r="M68" s="195" t="s">
        <v>1</v>
      </c>
    </row>
    <row r="69" spans="1:13" ht="27.95" customHeight="1">
      <c r="A69" s="1" t="s">
        <v>21</v>
      </c>
      <c r="B69" s="1" t="s">
        <v>22</v>
      </c>
      <c r="C69" s="1" t="s">
        <v>23</v>
      </c>
      <c r="D69" s="1" t="s">
        <v>24</v>
      </c>
      <c r="E69" s="1" t="s">
        <v>25</v>
      </c>
      <c r="F69" s="1" t="s">
        <v>26</v>
      </c>
      <c r="G69" s="1" t="s">
        <v>27</v>
      </c>
      <c r="H69" s="1" t="s">
        <v>28</v>
      </c>
      <c r="I69" s="1" t="s">
        <v>29</v>
      </c>
      <c r="J69" s="1" t="s">
        <v>30</v>
      </c>
      <c r="K69" s="1" t="s">
        <v>31</v>
      </c>
      <c r="L69" s="1" t="s">
        <v>32</v>
      </c>
      <c r="M69" s="1" t="s">
        <v>33</v>
      </c>
    </row>
    <row r="70" spans="1:13" ht="111.75" customHeight="1" thickBot="1">
      <c r="A70" s="105" t="s">
        <v>90</v>
      </c>
      <c r="B70" s="7" t="s">
        <v>91</v>
      </c>
      <c r="C70" s="7" t="s">
        <v>92</v>
      </c>
      <c r="D70" s="23" t="s">
        <v>93</v>
      </c>
      <c r="E70" s="7" t="s">
        <v>94</v>
      </c>
      <c r="F70" s="7" t="s">
        <v>95</v>
      </c>
      <c r="G70" s="7" t="s">
        <v>40</v>
      </c>
      <c r="H70" s="7" t="s">
        <v>96</v>
      </c>
      <c r="I70" s="7" t="s">
        <v>97</v>
      </c>
      <c r="J70" s="7" t="s">
        <v>30</v>
      </c>
      <c r="K70" s="137">
        <v>3</v>
      </c>
      <c r="L70" s="60">
        <v>15072495000</v>
      </c>
      <c r="M70" s="61">
        <f>+L70*K70</f>
        <v>45217485000</v>
      </c>
    </row>
    <row r="71" spans="1:13" ht="24" customHeight="1">
      <c r="A71" s="196" t="s">
        <v>60</v>
      </c>
      <c r="B71" s="196" t="s">
        <v>1</v>
      </c>
      <c r="C71" s="196" t="s">
        <v>1</v>
      </c>
      <c r="D71" s="196" t="s">
        <v>1</v>
      </c>
      <c r="E71" s="196" t="s">
        <v>1</v>
      </c>
      <c r="F71" s="196" t="s">
        <v>1</v>
      </c>
      <c r="G71" s="196" t="s">
        <v>1</v>
      </c>
      <c r="H71" s="196" t="s">
        <v>1</v>
      </c>
      <c r="I71" s="196" t="s">
        <v>1</v>
      </c>
      <c r="J71" s="196" t="s">
        <v>1</v>
      </c>
      <c r="K71" s="196" t="s">
        <v>1</v>
      </c>
      <c r="L71" s="196" t="s">
        <v>1</v>
      </c>
      <c r="M71" s="26">
        <f>SUM(M70)</f>
        <v>45217485000</v>
      </c>
    </row>
    <row r="97" spans="3:3">
      <c r="C97" s="28" t="s">
        <v>98</v>
      </c>
    </row>
  </sheetData>
  <sheetProtection algorithmName="SHA-512" hashValue="gdmi4liJG+2DVKTVU6GJU8R6BHE2ZNxAZRTne/94nurT6KIOkfiqG/Xe2KGwhW+yZNYmrC1JN423g0g7GxoJng==" saltValue="xm3uw/YEtzbxnTDBNw75wQ==" spinCount="100000" sheet="1" objects="1" scenarios="1"/>
  <mergeCells count="94">
    <mergeCell ref="A71:L71"/>
    <mergeCell ref="A62:B62"/>
    <mergeCell ref="C62:M62"/>
    <mergeCell ref="A63:B63"/>
    <mergeCell ref="C63:M63"/>
    <mergeCell ref="A64:B64"/>
    <mergeCell ref="C64:M64"/>
    <mergeCell ref="A65:B65"/>
    <mergeCell ref="C65:M65"/>
    <mergeCell ref="A66:B66"/>
    <mergeCell ref="C66:M66"/>
    <mergeCell ref="A68:M68"/>
    <mergeCell ref="A67:B67"/>
    <mergeCell ref="C67:M67"/>
    <mergeCell ref="C61:M61"/>
    <mergeCell ref="A48:B48"/>
    <mergeCell ref="C48:M48"/>
    <mergeCell ref="A49:B49"/>
    <mergeCell ref="C49:M49"/>
    <mergeCell ref="A51:M51"/>
    <mergeCell ref="A54:L54"/>
    <mergeCell ref="A57:M57"/>
    <mergeCell ref="A58:M58"/>
    <mergeCell ref="A59:M59"/>
    <mergeCell ref="A60:B60"/>
    <mergeCell ref="C60:M60"/>
    <mergeCell ref="A50:B50"/>
    <mergeCell ref="C50:M50"/>
    <mergeCell ref="A61:B61"/>
    <mergeCell ref="C9:M9"/>
    <mergeCell ref="A10:B10"/>
    <mergeCell ref="C10:M10"/>
    <mergeCell ref="A12:M12"/>
    <mergeCell ref="A43:B43"/>
    <mergeCell ref="C43:M43"/>
    <mergeCell ref="A40:M40"/>
    <mergeCell ref="A41:M41"/>
    <mergeCell ref="A42:M42"/>
    <mergeCell ref="A19:L19"/>
    <mergeCell ref="A33:M33"/>
    <mergeCell ref="A37:L37"/>
    <mergeCell ref="C25:M25"/>
    <mergeCell ref="A26:B26"/>
    <mergeCell ref="C26:M26"/>
    <mergeCell ref="A9:B9"/>
    <mergeCell ref="A6:B6"/>
    <mergeCell ref="C6:M6"/>
    <mergeCell ref="A7:B7"/>
    <mergeCell ref="C7:M7"/>
    <mergeCell ref="A8:B8"/>
    <mergeCell ref="C8:M8"/>
    <mergeCell ref="A1:M1"/>
    <mergeCell ref="A2:M2"/>
    <mergeCell ref="A3:M3"/>
    <mergeCell ref="A4:B4"/>
    <mergeCell ref="C4:M4"/>
    <mergeCell ref="A5:B5"/>
    <mergeCell ref="C5:M5"/>
    <mergeCell ref="A30:B30"/>
    <mergeCell ref="C30:M30"/>
    <mergeCell ref="A31:B31"/>
    <mergeCell ref="C31:M31"/>
    <mergeCell ref="A27:B27"/>
    <mergeCell ref="C27:M27"/>
    <mergeCell ref="A28:B28"/>
    <mergeCell ref="C28:M28"/>
    <mergeCell ref="A29:B29"/>
    <mergeCell ref="C29:M29"/>
    <mergeCell ref="A22:M22"/>
    <mergeCell ref="A23:M23"/>
    <mergeCell ref="A24:M24"/>
    <mergeCell ref="A25:B25"/>
    <mergeCell ref="C11:M11"/>
    <mergeCell ref="C32:M32"/>
    <mergeCell ref="A11:B11"/>
    <mergeCell ref="A32:B32"/>
    <mergeCell ref="A45:B45"/>
    <mergeCell ref="C45:M45"/>
    <mergeCell ref="K16:K17"/>
    <mergeCell ref="I35:I36"/>
    <mergeCell ref="J35:J36"/>
    <mergeCell ref="K35:K36"/>
    <mergeCell ref="L35:L36"/>
    <mergeCell ref="M35:M36"/>
    <mergeCell ref="I16:I17"/>
    <mergeCell ref="J16:J17"/>
    <mergeCell ref="L16:L17"/>
    <mergeCell ref="M16:M17"/>
    <mergeCell ref="A46:B46"/>
    <mergeCell ref="C46:M46"/>
    <mergeCell ref="A44:B44"/>
    <mergeCell ref="C44:M44"/>
    <mergeCell ref="A47:B47"/>
    <mergeCell ref="C47:M4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6EC6-668A-4937-BFFE-17D845CDCCF1}">
  <dimension ref="A1:N17"/>
  <sheetViews>
    <sheetView topLeftCell="E13" workbookViewId="0">
      <selection activeCell="K13" sqref="K13"/>
    </sheetView>
  </sheetViews>
  <sheetFormatPr defaultColWidth="11.42578125" defaultRowHeight="15" customHeight="1"/>
  <cols>
    <col min="1" max="1" width="13.140625" customWidth="1"/>
    <col min="2" max="2" width="20.5703125" customWidth="1"/>
    <col min="3" max="3" width="26" customWidth="1"/>
    <col min="4" max="4" width="59.5703125" customWidth="1"/>
    <col min="5" max="5" width="16.7109375" customWidth="1"/>
    <col min="6" max="6" width="15" customWidth="1"/>
    <col min="9" max="9" width="39.7109375" customWidth="1"/>
    <col min="10" max="10" width="7.5703125" customWidth="1"/>
    <col min="11" max="11" width="7.7109375" customWidth="1"/>
    <col min="12" max="12" width="23.5703125" customWidth="1"/>
    <col min="13" max="13" width="20.28515625" customWidth="1"/>
    <col min="14" max="14" width="19.140625" bestFit="1" customWidth="1"/>
  </cols>
  <sheetData>
    <row r="1" spans="1:14" ht="27.95" customHeight="1">
      <c r="A1" s="193" t="s">
        <v>618</v>
      </c>
      <c r="B1" s="193" t="s">
        <v>1</v>
      </c>
      <c r="C1" s="193" t="s">
        <v>1</v>
      </c>
      <c r="D1" s="193" t="s">
        <v>1</v>
      </c>
      <c r="E1" s="193" t="s">
        <v>1</v>
      </c>
      <c r="F1" s="193" t="s">
        <v>1</v>
      </c>
      <c r="G1" s="193" t="s">
        <v>1</v>
      </c>
      <c r="H1" s="193" t="s">
        <v>1</v>
      </c>
      <c r="I1" s="193" t="s">
        <v>1</v>
      </c>
      <c r="J1" s="193" t="s">
        <v>1</v>
      </c>
      <c r="K1" s="193" t="s">
        <v>1</v>
      </c>
      <c r="L1" s="193" t="s">
        <v>1</v>
      </c>
      <c r="M1" s="193" t="s">
        <v>1</v>
      </c>
    </row>
    <row r="2" spans="1:14"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4"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4" ht="34.5" customHeight="1">
      <c r="A4" s="259" t="s">
        <v>4</v>
      </c>
      <c r="B4" s="259" t="s">
        <v>1</v>
      </c>
      <c r="C4" s="261" t="s">
        <v>619</v>
      </c>
      <c r="D4" s="261" t="s">
        <v>1</v>
      </c>
      <c r="E4" s="261" t="s">
        <v>1</v>
      </c>
      <c r="F4" s="261" t="s">
        <v>1</v>
      </c>
      <c r="G4" s="261" t="s">
        <v>1</v>
      </c>
      <c r="H4" s="261" t="s">
        <v>1</v>
      </c>
      <c r="I4" s="261" t="s">
        <v>1</v>
      </c>
      <c r="J4" s="261" t="s">
        <v>1</v>
      </c>
      <c r="K4" s="261" t="s">
        <v>1</v>
      </c>
      <c r="L4" s="261" t="s">
        <v>1</v>
      </c>
      <c r="M4" s="261" t="s">
        <v>1</v>
      </c>
    </row>
    <row r="5" spans="1:14" ht="44.25" customHeight="1">
      <c r="A5" s="259" t="s">
        <v>6</v>
      </c>
      <c r="B5" s="259" t="s">
        <v>1</v>
      </c>
      <c r="C5" s="260" t="s">
        <v>620</v>
      </c>
      <c r="D5" s="260" t="s">
        <v>1</v>
      </c>
      <c r="E5" s="260" t="s">
        <v>1</v>
      </c>
      <c r="F5" s="260" t="s">
        <v>1</v>
      </c>
      <c r="G5" s="260" t="s">
        <v>1</v>
      </c>
      <c r="H5" s="260" t="s">
        <v>1</v>
      </c>
      <c r="I5" s="260" t="s">
        <v>1</v>
      </c>
      <c r="J5" s="260" t="s">
        <v>1</v>
      </c>
      <c r="K5" s="260" t="s">
        <v>1</v>
      </c>
      <c r="L5" s="260" t="s">
        <v>1</v>
      </c>
      <c r="M5" s="260" t="s">
        <v>1</v>
      </c>
    </row>
    <row r="6" spans="1:14" ht="21.95" customHeight="1">
      <c r="A6" s="259" t="s">
        <v>8</v>
      </c>
      <c r="B6" s="259" t="s">
        <v>1</v>
      </c>
      <c r="C6" s="260" t="s">
        <v>604</v>
      </c>
      <c r="D6" s="260" t="s">
        <v>1</v>
      </c>
      <c r="E6" s="260" t="s">
        <v>1</v>
      </c>
      <c r="F6" s="260" t="s">
        <v>1</v>
      </c>
      <c r="G6" s="260" t="s">
        <v>1</v>
      </c>
      <c r="H6" s="260" t="s">
        <v>1</v>
      </c>
      <c r="I6" s="260" t="s">
        <v>1</v>
      </c>
      <c r="J6" s="260" t="s">
        <v>1</v>
      </c>
      <c r="K6" s="260" t="s">
        <v>1</v>
      </c>
      <c r="L6" s="260" t="s">
        <v>1</v>
      </c>
      <c r="M6" s="260" t="s">
        <v>1</v>
      </c>
    </row>
    <row r="7" spans="1:14" ht="21.95" customHeight="1">
      <c r="A7" s="259" t="s">
        <v>10</v>
      </c>
      <c r="B7" s="259" t="s">
        <v>1</v>
      </c>
      <c r="C7" s="260" t="s">
        <v>605</v>
      </c>
      <c r="D7" s="260" t="s">
        <v>1</v>
      </c>
      <c r="E7" s="260" t="s">
        <v>1</v>
      </c>
      <c r="F7" s="260" t="s">
        <v>1</v>
      </c>
      <c r="G7" s="260" t="s">
        <v>1</v>
      </c>
      <c r="H7" s="260" t="s">
        <v>1</v>
      </c>
      <c r="I7" s="260" t="s">
        <v>1</v>
      </c>
      <c r="J7" s="260" t="s">
        <v>1</v>
      </c>
      <c r="K7" s="260" t="s">
        <v>1</v>
      </c>
      <c r="L7" s="260" t="s">
        <v>1</v>
      </c>
      <c r="M7" s="260" t="s">
        <v>1</v>
      </c>
    </row>
    <row r="8" spans="1:14" ht="21.95" customHeight="1">
      <c r="A8" s="259" t="s">
        <v>12</v>
      </c>
      <c r="B8" s="259" t="s">
        <v>1</v>
      </c>
      <c r="C8" s="260" t="s">
        <v>621</v>
      </c>
      <c r="D8" s="260" t="s">
        <v>1</v>
      </c>
      <c r="E8" s="260" t="s">
        <v>1</v>
      </c>
      <c r="F8" s="260" t="s">
        <v>1</v>
      </c>
      <c r="G8" s="260" t="s">
        <v>1</v>
      </c>
      <c r="H8" s="260" t="s">
        <v>1</v>
      </c>
      <c r="I8" s="260" t="s">
        <v>1</v>
      </c>
      <c r="J8" s="260" t="s">
        <v>1</v>
      </c>
      <c r="K8" s="260" t="s">
        <v>1</v>
      </c>
      <c r="L8" s="260" t="s">
        <v>1</v>
      </c>
      <c r="M8" s="260" t="s">
        <v>1</v>
      </c>
    </row>
    <row r="9" spans="1:14" ht="33" customHeight="1">
      <c r="A9" s="259" t="s">
        <v>14</v>
      </c>
      <c r="B9" s="259" t="s">
        <v>1</v>
      </c>
      <c r="C9" s="260" t="s">
        <v>622</v>
      </c>
      <c r="D9" s="260" t="s">
        <v>1</v>
      </c>
      <c r="E9" s="260" t="s">
        <v>1</v>
      </c>
      <c r="F9" s="260" t="s">
        <v>1</v>
      </c>
      <c r="G9" s="260" t="s">
        <v>1</v>
      </c>
      <c r="H9" s="260" t="s">
        <v>1</v>
      </c>
      <c r="I9" s="260" t="s">
        <v>1</v>
      </c>
      <c r="J9" s="260" t="s">
        <v>1</v>
      </c>
      <c r="K9" s="260" t="s">
        <v>1</v>
      </c>
      <c r="L9" s="260" t="s">
        <v>1</v>
      </c>
      <c r="M9" s="260" t="s">
        <v>1</v>
      </c>
    </row>
    <row r="10" spans="1:14" ht="60" customHeight="1">
      <c r="A10" s="259" t="s">
        <v>16</v>
      </c>
      <c r="B10" s="259" t="s">
        <v>1</v>
      </c>
      <c r="C10" s="260" t="s">
        <v>623</v>
      </c>
      <c r="D10" s="260" t="s">
        <v>1</v>
      </c>
      <c r="E10" s="260" t="s">
        <v>1</v>
      </c>
      <c r="F10" s="260" t="s">
        <v>1</v>
      </c>
      <c r="G10" s="260" t="s">
        <v>1</v>
      </c>
      <c r="H10" s="260" t="s">
        <v>1</v>
      </c>
      <c r="I10" s="260" t="s">
        <v>1</v>
      </c>
      <c r="J10" s="260" t="s">
        <v>1</v>
      </c>
      <c r="K10" s="260" t="s">
        <v>1</v>
      </c>
      <c r="L10" s="260" t="s">
        <v>1</v>
      </c>
      <c r="M10" s="260" t="s">
        <v>1</v>
      </c>
    </row>
    <row r="11" spans="1:14" ht="63.75" customHeight="1">
      <c r="A11" s="177" t="s">
        <v>18</v>
      </c>
      <c r="B11" s="177"/>
      <c r="C11" s="176" t="s">
        <v>624</v>
      </c>
      <c r="D11" s="176"/>
      <c r="E11" s="176"/>
      <c r="F11" s="176"/>
      <c r="G11" s="176"/>
      <c r="H11" s="176"/>
      <c r="I11" s="176"/>
      <c r="J11" s="176"/>
      <c r="K11" s="176"/>
      <c r="L11" s="176"/>
      <c r="M11" s="176"/>
    </row>
    <row r="12" spans="1:14"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4"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4" ht="117" customHeight="1">
      <c r="A14" s="80" t="s">
        <v>625</v>
      </c>
      <c r="B14" s="80" t="s">
        <v>626</v>
      </c>
      <c r="C14" s="80" t="s">
        <v>627</v>
      </c>
      <c r="D14" s="25" t="s">
        <v>628</v>
      </c>
      <c r="E14" s="80" t="s">
        <v>94</v>
      </c>
      <c r="F14" s="80" t="s">
        <v>371</v>
      </c>
      <c r="G14" s="80" t="s">
        <v>40</v>
      </c>
      <c r="H14" s="80" t="s">
        <v>96</v>
      </c>
      <c r="I14" s="269" t="s">
        <v>629</v>
      </c>
      <c r="J14" s="269" t="s">
        <v>190</v>
      </c>
      <c r="K14" s="269">
        <v>178</v>
      </c>
      <c r="L14" s="290">
        <v>800000000</v>
      </c>
      <c r="M14" s="288">
        <f>+K14*L14</f>
        <v>142400000000</v>
      </c>
      <c r="N14" s="82"/>
    </row>
    <row r="15" spans="1:14" ht="86.25" customHeight="1">
      <c r="A15" s="80" t="s">
        <v>630</v>
      </c>
      <c r="B15" s="80" t="s">
        <v>631</v>
      </c>
      <c r="C15" s="80" t="s">
        <v>632</v>
      </c>
      <c r="D15" s="25" t="s">
        <v>633</v>
      </c>
      <c r="E15" s="80" t="s">
        <v>94</v>
      </c>
      <c r="F15" s="80" t="s">
        <v>371</v>
      </c>
      <c r="G15" s="80" t="s">
        <v>40</v>
      </c>
      <c r="H15" s="80" t="s">
        <v>96</v>
      </c>
      <c r="I15" s="270"/>
      <c r="J15" s="270"/>
      <c r="K15" s="270"/>
      <c r="L15" s="291"/>
      <c r="M15" s="289"/>
    </row>
    <row r="16" spans="1:14" ht="14.45">
      <c r="A16" s="268" t="s">
        <v>60</v>
      </c>
      <c r="B16" s="268" t="s">
        <v>1</v>
      </c>
      <c r="C16" s="268" t="s">
        <v>1</v>
      </c>
      <c r="D16" s="268" t="s">
        <v>1</v>
      </c>
      <c r="E16" s="268" t="s">
        <v>1</v>
      </c>
      <c r="F16" s="268" t="s">
        <v>1</v>
      </c>
      <c r="G16" s="268" t="s">
        <v>1</v>
      </c>
      <c r="H16" s="268" t="s">
        <v>1</v>
      </c>
      <c r="I16" s="268" t="s">
        <v>1</v>
      </c>
      <c r="J16" s="268" t="s">
        <v>1</v>
      </c>
      <c r="K16" s="268" t="s">
        <v>1</v>
      </c>
      <c r="L16" s="268" t="s">
        <v>1</v>
      </c>
      <c r="M16" s="58">
        <f>SUM(M14)</f>
        <v>142400000000</v>
      </c>
    </row>
    <row r="17" ht="14.45"/>
  </sheetData>
  <mergeCells count="26">
    <mergeCell ref="M14:M15"/>
    <mergeCell ref="I14:I15"/>
    <mergeCell ref="J14:J15"/>
    <mergeCell ref="K14:K15"/>
    <mergeCell ref="L14:L15"/>
    <mergeCell ref="A10:B10"/>
    <mergeCell ref="C10:M10"/>
    <mergeCell ref="A12:M12"/>
    <mergeCell ref="A11:B11"/>
    <mergeCell ref="C11:M11"/>
    <mergeCell ref="A16:L16"/>
    <mergeCell ref="A5:B5"/>
    <mergeCell ref="C5:M5"/>
    <mergeCell ref="A1:M1"/>
    <mergeCell ref="A2:M2"/>
    <mergeCell ref="A3:M3"/>
    <mergeCell ref="A4:B4"/>
    <mergeCell ref="C4:M4"/>
    <mergeCell ref="A6:B6"/>
    <mergeCell ref="C6:M6"/>
    <mergeCell ref="A7:B7"/>
    <mergeCell ref="C7:M7"/>
    <mergeCell ref="A8:B8"/>
    <mergeCell ref="C8:M8"/>
    <mergeCell ref="A9:B9"/>
    <mergeCell ref="C9:M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DDA9-91DB-4BD9-B287-23F553F7843B}">
  <dimension ref="A1:P87"/>
  <sheetViews>
    <sheetView topLeftCell="C1" zoomScale="81" zoomScaleNormal="81" workbookViewId="0">
      <selection activeCell="M44" sqref="M44"/>
    </sheetView>
  </sheetViews>
  <sheetFormatPr defaultColWidth="11.42578125" defaultRowHeight="15" customHeight="1"/>
  <cols>
    <col min="1" max="1" width="12.5703125" style="24" customWidth="1"/>
    <col min="2" max="2" width="20.7109375" style="24" customWidth="1"/>
    <col min="3" max="3" width="27.7109375" style="24" customWidth="1"/>
    <col min="4" max="4" width="46.85546875" style="24" customWidth="1"/>
    <col min="5" max="5" width="17" style="24" customWidth="1"/>
    <col min="6" max="6" width="30.85546875" style="24" customWidth="1"/>
    <col min="7" max="8" width="11.42578125" style="24"/>
    <col min="9" max="9" width="27.140625" style="24" customWidth="1"/>
    <col min="10" max="10" width="10.7109375" style="24" customWidth="1"/>
    <col min="11" max="11" width="7.85546875" style="24" customWidth="1"/>
    <col min="12" max="12" width="19.7109375" style="24" customWidth="1"/>
    <col min="13" max="13" width="22.5703125" style="24" customWidth="1"/>
    <col min="14" max="16384" width="11.42578125" style="24"/>
  </cols>
  <sheetData>
    <row r="1" spans="1:13" ht="27.95" customHeight="1">
      <c r="A1" s="239" t="s">
        <v>634</v>
      </c>
      <c r="B1" s="239" t="s">
        <v>1</v>
      </c>
      <c r="C1" s="239" t="s">
        <v>1</v>
      </c>
      <c r="D1" s="239" t="s">
        <v>1</v>
      </c>
      <c r="E1" s="239" t="s">
        <v>1</v>
      </c>
      <c r="F1" s="239" t="s">
        <v>1</v>
      </c>
      <c r="G1" s="239" t="s">
        <v>1</v>
      </c>
      <c r="H1" s="239" t="s">
        <v>1</v>
      </c>
      <c r="I1" s="239" t="s">
        <v>1</v>
      </c>
      <c r="J1" s="239" t="s">
        <v>1</v>
      </c>
      <c r="K1" s="239" t="s">
        <v>1</v>
      </c>
      <c r="L1" s="239" t="s">
        <v>1</v>
      </c>
      <c r="M1" s="239" t="s">
        <v>1</v>
      </c>
    </row>
    <row r="2" spans="1:13" ht="18" customHeight="1">
      <c r="A2" s="240" t="s">
        <v>2</v>
      </c>
      <c r="B2" s="240" t="s">
        <v>1</v>
      </c>
      <c r="C2" s="240" t="s">
        <v>1</v>
      </c>
      <c r="D2" s="240" t="s">
        <v>1</v>
      </c>
      <c r="E2" s="240" t="s">
        <v>1</v>
      </c>
      <c r="F2" s="240" t="s">
        <v>1</v>
      </c>
      <c r="G2" s="240" t="s">
        <v>1</v>
      </c>
      <c r="H2" s="240" t="s">
        <v>1</v>
      </c>
      <c r="I2" s="240" t="s">
        <v>1</v>
      </c>
      <c r="J2" s="240" t="s">
        <v>1</v>
      </c>
      <c r="K2" s="240" t="s">
        <v>1</v>
      </c>
      <c r="L2" s="240" t="s">
        <v>1</v>
      </c>
      <c r="M2" s="240" t="s">
        <v>1</v>
      </c>
    </row>
    <row r="3" spans="1:13" ht="20.100000000000001" customHeight="1">
      <c r="A3" s="232" t="s">
        <v>3</v>
      </c>
      <c r="B3" s="232" t="s">
        <v>1</v>
      </c>
      <c r="C3" s="232" t="s">
        <v>1</v>
      </c>
      <c r="D3" s="232" t="s">
        <v>1</v>
      </c>
      <c r="E3" s="232" t="s">
        <v>1</v>
      </c>
      <c r="F3" s="232" t="s">
        <v>1</v>
      </c>
      <c r="G3" s="232" t="s">
        <v>1</v>
      </c>
      <c r="H3" s="232" t="s">
        <v>1</v>
      </c>
      <c r="I3" s="232" t="s">
        <v>1</v>
      </c>
      <c r="J3" s="232" t="s">
        <v>1</v>
      </c>
      <c r="K3" s="232" t="s">
        <v>1</v>
      </c>
      <c r="L3" s="232" t="s">
        <v>1</v>
      </c>
      <c r="M3" s="232" t="s">
        <v>1</v>
      </c>
    </row>
    <row r="4" spans="1:13" ht="24" customHeight="1">
      <c r="A4" s="236" t="s">
        <v>4</v>
      </c>
      <c r="B4" s="236" t="s">
        <v>1</v>
      </c>
      <c r="C4" s="237" t="s">
        <v>635</v>
      </c>
      <c r="D4" s="237" t="s">
        <v>1</v>
      </c>
      <c r="E4" s="237" t="s">
        <v>1</v>
      </c>
      <c r="F4" s="237" t="s">
        <v>1</v>
      </c>
      <c r="G4" s="237" t="s">
        <v>1</v>
      </c>
      <c r="H4" s="237" t="s">
        <v>1</v>
      </c>
      <c r="I4" s="237" t="s">
        <v>1</v>
      </c>
      <c r="J4" s="237" t="s">
        <v>1</v>
      </c>
      <c r="K4" s="237" t="s">
        <v>1</v>
      </c>
      <c r="L4" s="237" t="s">
        <v>1</v>
      </c>
      <c r="M4" s="237" t="s">
        <v>1</v>
      </c>
    </row>
    <row r="5" spans="1:13" ht="38.25" customHeight="1">
      <c r="A5" s="236" t="s">
        <v>6</v>
      </c>
      <c r="B5" s="236" t="s">
        <v>1</v>
      </c>
      <c r="C5" s="237" t="s">
        <v>636</v>
      </c>
      <c r="D5" s="237" t="s">
        <v>1</v>
      </c>
      <c r="E5" s="237" t="s">
        <v>1</v>
      </c>
      <c r="F5" s="237" t="s">
        <v>1</v>
      </c>
      <c r="G5" s="237" t="s">
        <v>1</v>
      </c>
      <c r="H5" s="237" t="s">
        <v>1</v>
      </c>
      <c r="I5" s="237" t="s">
        <v>1</v>
      </c>
      <c r="J5" s="237" t="s">
        <v>1</v>
      </c>
      <c r="K5" s="237" t="s">
        <v>1</v>
      </c>
      <c r="L5" s="237" t="s">
        <v>1</v>
      </c>
      <c r="M5" s="237" t="s">
        <v>1</v>
      </c>
    </row>
    <row r="6" spans="1:13" ht="21.95" customHeight="1">
      <c r="A6" s="236" t="s">
        <v>8</v>
      </c>
      <c r="B6" s="236" t="s">
        <v>1</v>
      </c>
      <c r="C6" s="237" t="s">
        <v>604</v>
      </c>
      <c r="D6" s="237" t="s">
        <v>1</v>
      </c>
      <c r="E6" s="237" t="s">
        <v>1</v>
      </c>
      <c r="F6" s="237" t="s">
        <v>1</v>
      </c>
      <c r="G6" s="237" t="s">
        <v>1</v>
      </c>
      <c r="H6" s="237" t="s">
        <v>1</v>
      </c>
      <c r="I6" s="237" t="s">
        <v>1</v>
      </c>
      <c r="J6" s="237" t="s">
        <v>1</v>
      </c>
      <c r="K6" s="237" t="s">
        <v>1</v>
      </c>
      <c r="L6" s="237" t="s">
        <v>1</v>
      </c>
      <c r="M6" s="237" t="s">
        <v>1</v>
      </c>
    </row>
    <row r="7" spans="1:13" ht="21.95" customHeight="1">
      <c r="A7" s="236" t="s">
        <v>10</v>
      </c>
      <c r="B7" s="236" t="s">
        <v>1</v>
      </c>
      <c r="C7" s="237" t="s">
        <v>637</v>
      </c>
      <c r="D7" s="237" t="s">
        <v>1</v>
      </c>
      <c r="E7" s="237" t="s">
        <v>1</v>
      </c>
      <c r="F7" s="237" t="s">
        <v>1</v>
      </c>
      <c r="G7" s="237" t="s">
        <v>1</v>
      </c>
      <c r="H7" s="237" t="s">
        <v>1</v>
      </c>
      <c r="I7" s="237" t="s">
        <v>1</v>
      </c>
      <c r="J7" s="237" t="s">
        <v>1</v>
      </c>
      <c r="K7" s="237" t="s">
        <v>1</v>
      </c>
      <c r="L7" s="237" t="s">
        <v>1</v>
      </c>
      <c r="M7" s="237" t="s">
        <v>1</v>
      </c>
    </row>
    <row r="8" spans="1:13" ht="21.95" customHeight="1">
      <c r="A8" s="236" t="s">
        <v>12</v>
      </c>
      <c r="B8" s="236" t="s">
        <v>1</v>
      </c>
      <c r="C8" s="237" t="s">
        <v>638</v>
      </c>
      <c r="D8" s="237" t="s">
        <v>1</v>
      </c>
      <c r="E8" s="237" t="s">
        <v>1</v>
      </c>
      <c r="F8" s="237" t="s">
        <v>1</v>
      </c>
      <c r="G8" s="237" t="s">
        <v>1</v>
      </c>
      <c r="H8" s="237" t="s">
        <v>1</v>
      </c>
      <c r="I8" s="237" t="s">
        <v>1</v>
      </c>
      <c r="J8" s="237" t="s">
        <v>1</v>
      </c>
      <c r="K8" s="237" t="s">
        <v>1</v>
      </c>
      <c r="L8" s="237" t="s">
        <v>1</v>
      </c>
      <c r="M8" s="237" t="s">
        <v>1</v>
      </c>
    </row>
    <row r="9" spans="1:13" ht="42.75" customHeight="1">
      <c r="A9" s="236" t="s">
        <v>14</v>
      </c>
      <c r="B9" s="236" t="s">
        <v>1</v>
      </c>
      <c r="C9" s="238" t="s">
        <v>639</v>
      </c>
      <c r="D9" s="238" t="s">
        <v>1</v>
      </c>
      <c r="E9" s="238" t="s">
        <v>1</v>
      </c>
      <c r="F9" s="238" t="s">
        <v>1</v>
      </c>
      <c r="G9" s="238" t="s">
        <v>1</v>
      </c>
      <c r="H9" s="238" t="s">
        <v>1</v>
      </c>
      <c r="I9" s="238" t="s">
        <v>1</v>
      </c>
      <c r="J9" s="238" t="s">
        <v>1</v>
      </c>
      <c r="K9" s="238" t="s">
        <v>1</v>
      </c>
      <c r="L9" s="238" t="s">
        <v>1</v>
      </c>
      <c r="M9" s="238" t="s">
        <v>1</v>
      </c>
    </row>
    <row r="10" spans="1:13" ht="68.25" customHeight="1">
      <c r="A10" s="236" t="s">
        <v>16</v>
      </c>
      <c r="B10" s="236" t="s">
        <v>1</v>
      </c>
      <c r="C10" s="238" t="s">
        <v>640</v>
      </c>
      <c r="D10" s="238" t="s">
        <v>1</v>
      </c>
      <c r="E10" s="238" t="s">
        <v>1</v>
      </c>
      <c r="F10" s="238" t="s">
        <v>1</v>
      </c>
      <c r="G10" s="238" t="s">
        <v>1</v>
      </c>
      <c r="H10" s="238" t="s">
        <v>1</v>
      </c>
      <c r="I10" s="238" t="s">
        <v>1</v>
      </c>
      <c r="J10" s="238" t="s">
        <v>1</v>
      </c>
      <c r="K10" s="238" t="s">
        <v>1</v>
      </c>
      <c r="L10" s="238" t="s">
        <v>1</v>
      </c>
      <c r="M10" s="238" t="s">
        <v>1</v>
      </c>
    </row>
    <row r="11" spans="1:13" ht="69" customHeight="1">
      <c r="A11" s="233" t="s">
        <v>18</v>
      </c>
      <c r="B11" s="233"/>
      <c r="C11" s="296" t="s">
        <v>641</v>
      </c>
      <c r="D11" s="296"/>
      <c r="E11" s="296"/>
      <c r="F11" s="296"/>
      <c r="G11" s="296"/>
      <c r="H11" s="296"/>
      <c r="I11" s="296"/>
      <c r="J11" s="296"/>
      <c r="K11" s="296"/>
      <c r="L11" s="296"/>
      <c r="M11" s="296"/>
    </row>
    <row r="12" spans="1:13" ht="20.100000000000001" customHeight="1">
      <c r="A12" s="232" t="s">
        <v>20</v>
      </c>
      <c r="B12" s="232" t="s">
        <v>1</v>
      </c>
      <c r="C12" s="232" t="s">
        <v>1</v>
      </c>
      <c r="D12" s="232" t="s">
        <v>1</v>
      </c>
      <c r="E12" s="232" t="s">
        <v>1</v>
      </c>
      <c r="F12" s="232" t="s">
        <v>1</v>
      </c>
      <c r="G12" s="232" t="s">
        <v>1</v>
      </c>
      <c r="H12" s="232" t="s">
        <v>1</v>
      </c>
      <c r="I12" s="232" t="s">
        <v>1</v>
      </c>
      <c r="J12" s="232" t="s">
        <v>1</v>
      </c>
      <c r="K12" s="232" t="s">
        <v>1</v>
      </c>
      <c r="L12" s="232" t="s">
        <v>1</v>
      </c>
      <c r="M12" s="232" t="s">
        <v>1</v>
      </c>
    </row>
    <row r="13" spans="1:13" ht="27.95" customHeight="1">
      <c r="A13" s="32" t="s">
        <v>21</v>
      </c>
      <c r="B13" s="32" t="s">
        <v>22</v>
      </c>
      <c r="C13" s="32" t="s">
        <v>23</v>
      </c>
      <c r="D13" s="32" t="s">
        <v>24</v>
      </c>
      <c r="E13" s="32" t="s">
        <v>25</v>
      </c>
      <c r="F13" s="32" t="s">
        <v>26</v>
      </c>
      <c r="G13" s="32" t="s">
        <v>27</v>
      </c>
      <c r="H13" s="32" t="s">
        <v>28</v>
      </c>
      <c r="I13" s="32" t="s">
        <v>29</v>
      </c>
      <c r="J13" s="32" t="s">
        <v>30</v>
      </c>
      <c r="K13" s="1" t="s">
        <v>31</v>
      </c>
      <c r="L13" s="32" t="s">
        <v>32</v>
      </c>
      <c r="M13" s="32" t="s">
        <v>33</v>
      </c>
    </row>
    <row r="14" spans="1:13" ht="150" customHeight="1">
      <c r="A14" s="80" t="s">
        <v>642</v>
      </c>
      <c r="B14" s="80" t="s">
        <v>643</v>
      </c>
      <c r="C14" s="80" t="s">
        <v>644</v>
      </c>
      <c r="D14" s="80" t="s">
        <v>645</v>
      </c>
      <c r="E14" s="80" t="s">
        <v>38</v>
      </c>
      <c r="F14" s="80" t="s">
        <v>167</v>
      </c>
      <c r="G14" s="80" t="s">
        <v>40</v>
      </c>
      <c r="H14" s="80" t="s">
        <v>96</v>
      </c>
      <c r="I14" s="116" t="s">
        <v>646</v>
      </c>
      <c r="J14" s="116" t="s">
        <v>647</v>
      </c>
      <c r="K14" s="164" t="s">
        <v>648</v>
      </c>
      <c r="L14" s="116" t="s">
        <v>649</v>
      </c>
      <c r="M14" s="168">
        <f>175165035.26*150000+4700*570362.59</f>
        <v>26277435993173</v>
      </c>
    </row>
    <row r="15" spans="1:13" ht="123.75" customHeight="1">
      <c r="A15" s="80" t="s">
        <v>650</v>
      </c>
      <c r="B15" s="80" t="s">
        <v>651</v>
      </c>
      <c r="C15" s="80" t="s">
        <v>652</v>
      </c>
      <c r="D15" s="80" t="s">
        <v>653</v>
      </c>
      <c r="E15" s="80" t="s">
        <v>38</v>
      </c>
      <c r="F15" s="80" t="s">
        <v>167</v>
      </c>
      <c r="G15" s="80" t="s">
        <v>40</v>
      </c>
      <c r="H15" s="80" t="s">
        <v>96</v>
      </c>
      <c r="I15" s="80" t="s">
        <v>654</v>
      </c>
      <c r="J15" s="116" t="s">
        <v>47</v>
      </c>
      <c r="K15" s="164">
        <f>162*6</f>
        <v>972</v>
      </c>
      <c r="L15" s="131">
        <v>175165035.25999999</v>
      </c>
      <c r="M15" s="169">
        <f>+L15*K15</f>
        <v>170260414272.72</v>
      </c>
    </row>
    <row r="16" spans="1:13" ht="114" customHeight="1">
      <c r="A16" s="80" t="s">
        <v>655</v>
      </c>
      <c r="B16" s="80" t="s">
        <v>656</v>
      </c>
      <c r="C16" s="80" t="s">
        <v>657</v>
      </c>
      <c r="D16" s="80" t="s">
        <v>658</v>
      </c>
      <c r="E16" s="80" t="s">
        <v>94</v>
      </c>
      <c r="F16" s="80" t="s">
        <v>167</v>
      </c>
      <c r="G16" s="80" t="s">
        <v>40</v>
      </c>
      <c r="H16" s="80" t="s">
        <v>96</v>
      </c>
      <c r="I16" s="116" t="s">
        <v>659</v>
      </c>
      <c r="J16" s="116" t="s">
        <v>111</v>
      </c>
      <c r="K16" s="164">
        <v>6</v>
      </c>
      <c r="L16" s="132">
        <v>3041223525.7800002</v>
      </c>
      <c r="M16" s="170">
        <f>+L16*K16</f>
        <v>18247341154.68</v>
      </c>
    </row>
    <row r="17" spans="1:16" ht="93.75" customHeight="1">
      <c r="A17" s="80" t="s">
        <v>660</v>
      </c>
      <c r="B17" s="80" t="s">
        <v>656</v>
      </c>
      <c r="C17" s="80" t="s">
        <v>661</v>
      </c>
      <c r="D17" s="80" t="s">
        <v>662</v>
      </c>
      <c r="E17" s="80" t="s">
        <v>94</v>
      </c>
      <c r="F17" s="80" t="s">
        <v>167</v>
      </c>
      <c r="G17" s="80" t="s">
        <v>40</v>
      </c>
      <c r="H17" s="80" t="s">
        <v>96</v>
      </c>
      <c r="I17" s="294" t="s">
        <v>663</v>
      </c>
      <c r="J17" s="294" t="s">
        <v>664</v>
      </c>
      <c r="K17" s="262" t="s">
        <v>665</v>
      </c>
      <c r="L17" s="294" t="s">
        <v>666</v>
      </c>
      <c r="M17" s="292">
        <f>(8*118237500+1*1800000000+103*136240740.7+17*3941831217)*6</f>
        <v>502738961886.60004</v>
      </c>
    </row>
    <row r="18" spans="1:16" ht="115.5" customHeight="1">
      <c r="A18" s="80" t="s">
        <v>667</v>
      </c>
      <c r="B18" s="80" t="s">
        <v>668</v>
      </c>
      <c r="C18" s="80" t="s">
        <v>669</v>
      </c>
      <c r="D18" s="80" t="s">
        <v>670</v>
      </c>
      <c r="E18" s="80" t="s">
        <v>94</v>
      </c>
      <c r="F18" s="80" t="s">
        <v>167</v>
      </c>
      <c r="G18" s="80" t="s">
        <v>40</v>
      </c>
      <c r="H18" s="80" t="s">
        <v>96</v>
      </c>
      <c r="I18" s="295"/>
      <c r="J18" s="295"/>
      <c r="K18" s="219"/>
      <c r="L18" s="295"/>
      <c r="M18" s="293"/>
    </row>
    <row r="19" spans="1:16" ht="196.5" customHeight="1">
      <c r="A19" s="80" t="s">
        <v>671</v>
      </c>
      <c r="B19" s="80" t="s">
        <v>668</v>
      </c>
      <c r="C19" s="80" t="s">
        <v>672</v>
      </c>
      <c r="D19" s="80" t="s">
        <v>673</v>
      </c>
      <c r="E19" s="80" t="s">
        <v>94</v>
      </c>
      <c r="F19" s="80" t="s">
        <v>167</v>
      </c>
      <c r="G19" s="80" t="s">
        <v>40</v>
      </c>
      <c r="H19" s="80" t="s">
        <v>96</v>
      </c>
      <c r="I19" s="295"/>
      <c r="J19" s="295"/>
      <c r="K19" s="219"/>
      <c r="L19" s="295"/>
      <c r="M19" s="293"/>
      <c r="P19" s="24">
        <f>17*6</f>
        <v>102</v>
      </c>
    </row>
    <row r="20" spans="1:16" ht="128.25" customHeight="1">
      <c r="A20" s="80" t="s">
        <v>674</v>
      </c>
      <c r="B20" s="80" t="s">
        <v>668</v>
      </c>
      <c r="C20" s="80" t="s">
        <v>675</v>
      </c>
      <c r="D20" s="80" t="s">
        <v>676</v>
      </c>
      <c r="E20" s="80" t="s">
        <v>94</v>
      </c>
      <c r="F20" s="80" t="s">
        <v>167</v>
      </c>
      <c r="G20" s="80" t="s">
        <v>40</v>
      </c>
      <c r="H20" s="80" t="s">
        <v>96</v>
      </c>
      <c r="I20" s="295"/>
      <c r="J20" s="295"/>
      <c r="K20" s="219"/>
      <c r="L20" s="295"/>
      <c r="M20" s="293"/>
    </row>
    <row r="21" spans="1:16" ht="102.75" customHeight="1">
      <c r="A21" s="80" t="s">
        <v>677</v>
      </c>
      <c r="B21" s="80" t="s">
        <v>668</v>
      </c>
      <c r="C21" s="80" t="s">
        <v>678</v>
      </c>
      <c r="D21" s="80" t="s">
        <v>679</v>
      </c>
      <c r="E21" s="80" t="s">
        <v>94</v>
      </c>
      <c r="F21" s="80" t="s">
        <v>167</v>
      </c>
      <c r="G21" s="80" t="s">
        <v>40</v>
      </c>
      <c r="H21" s="80" t="s">
        <v>96</v>
      </c>
      <c r="I21" s="297"/>
      <c r="J21" s="295"/>
      <c r="K21" s="219"/>
      <c r="L21" s="295"/>
      <c r="M21" s="293"/>
    </row>
    <row r="22" spans="1:16" ht="137.25" customHeight="1">
      <c r="A22" s="80" t="s">
        <v>680</v>
      </c>
      <c r="B22" s="80" t="s">
        <v>668</v>
      </c>
      <c r="C22" s="80" t="s">
        <v>681</v>
      </c>
      <c r="D22" s="80" t="s">
        <v>682</v>
      </c>
      <c r="E22" s="80" t="s">
        <v>70</v>
      </c>
      <c r="F22" s="80" t="s">
        <v>167</v>
      </c>
      <c r="G22" s="80" t="s">
        <v>40</v>
      </c>
      <c r="H22" s="80" t="s">
        <v>96</v>
      </c>
      <c r="I22" s="116" t="s">
        <v>683</v>
      </c>
      <c r="J22" s="116" t="s">
        <v>684</v>
      </c>
      <c r="K22" s="116" t="s">
        <v>685</v>
      </c>
      <c r="L22" s="133" t="s">
        <v>686</v>
      </c>
      <c r="M22" s="168">
        <f>103*175165035.26+17*3941831217.29</f>
        <v>85053129325.709991</v>
      </c>
    </row>
    <row r="23" spans="1:16" ht="129.75" customHeight="1">
      <c r="A23" s="80" t="s">
        <v>687</v>
      </c>
      <c r="B23" s="80" t="s">
        <v>668</v>
      </c>
      <c r="C23" s="80" t="s">
        <v>688</v>
      </c>
      <c r="D23" s="80" t="s">
        <v>689</v>
      </c>
      <c r="E23" s="80" t="s">
        <v>94</v>
      </c>
      <c r="F23" s="80" t="s">
        <v>167</v>
      </c>
      <c r="G23" s="80" t="s">
        <v>40</v>
      </c>
      <c r="H23" s="80" t="s">
        <v>96</v>
      </c>
      <c r="I23" s="116" t="s">
        <v>690</v>
      </c>
      <c r="J23" s="116" t="s">
        <v>47</v>
      </c>
      <c r="K23" s="116">
        <v>2745</v>
      </c>
      <c r="L23" s="134">
        <v>175165035</v>
      </c>
      <c r="M23" s="171">
        <f>+L23*K23</f>
        <v>480828021075</v>
      </c>
    </row>
    <row r="24" spans="1:16" ht="102.75" customHeight="1">
      <c r="A24" s="80" t="s">
        <v>691</v>
      </c>
      <c r="B24" s="80" t="s">
        <v>668</v>
      </c>
      <c r="C24" s="80" t="s">
        <v>692</v>
      </c>
      <c r="D24" s="80" t="s">
        <v>693</v>
      </c>
      <c r="E24" s="80" t="s">
        <v>94</v>
      </c>
      <c r="F24" s="80" t="s">
        <v>167</v>
      </c>
      <c r="G24" s="80" t="s">
        <v>40</v>
      </c>
      <c r="H24" s="80" t="s">
        <v>96</v>
      </c>
      <c r="I24" s="116" t="s">
        <v>690</v>
      </c>
      <c r="J24" s="116" t="s">
        <v>47</v>
      </c>
      <c r="K24" s="116">
        <v>3000</v>
      </c>
      <c r="L24" s="133">
        <v>175165035.25999999</v>
      </c>
      <c r="M24" s="171">
        <f>+L24*K24</f>
        <v>525495105780</v>
      </c>
    </row>
    <row r="25" spans="1:16" ht="102.6">
      <c r="A25" s="80" t="s">
        <v>694</v>
      </c>
      <c r="B25" s="80" t="s">
        <v>668</v>
      </c>
      <c r="C25" s="80" t="s">
        <v>695</v>
      </c>
      <c r="D25" s="80" t="s">
        <v>696</v>
      </c>
      <c r="E25" s="80" t="s">
        <v>94</v>
      </c>
      <c r="F25" s="80" t="s">
        <v>697</v>
      </c>
      <c r="G25" s="80" t="s">
        <v>40</v>
      </c>
      <c r="H25" s="80" t="s">
        <v>96</v>
      </c>
      <c r="I25" s="116" t="s">
        <v>698</v>
      </c>
      <c r="J25" s="116" t="s">
        <v>111</v>
      </c>
      <c r="K25" s="116">
        <v>6</v>
      </c>
      <c r="L25" s="134">
        <v>128846382.64</v>
      </c>
      <c r="M25" s="168">
        <f>+L25*K25</f>
        <v>773078295.84000003</v>
      </c>
    </row>
    <row r="26" spans="1:16" ht="90.75" customHeight="1">
      <c r="A26" s="80" t="s">
        <v>699</v>
      </c>
      <c r="B26" s="80" t="s">
        <v>700</v>
      </c>
      <c r="C26" s="80" t="s">
        <v>701</v>
      </c>
      <c r="D26" s="80" t="s">
        <v>702</v>
      </c>
      <c r="E26" s="80" t="s">
        <v>70</v>
      </c>
      <c r="F26" s="80" t="s">
        <v>167</v>
      </c>
      <c r="G26" s="80" t="s">
        <v>40</v>
      </c>
      <c r="H26" s="80" t="s">
        <v>96</v>
      </c>
      <c r="I26" s="116" t="s">
        <v>703</v>
      </c>
      <c r="J26" s="116" t="s">
        <v>704</v>
      </c>
      <c r="K26" s="116" t="s">
        <v>705</v>
      </c>
      <c r="L26" s="113" t="s">
        <v>706</v>
      </c>
      <c r="M26" s="168">
        <f>(17600*678848+1*118237500)*6</f>
        <v>72395773800</v>
      </c>
      <c r="O26" s="24">
        <f>17000*6</f>
        <v>102000</v>
      </c>
    </row>
    <row r="27" spans="1:16" ht="163.5" customHeight="1">
      <c r="A27" s="80" t="s">
        <v>707</v>
      </c>
      <c r="B27" s="80" t="s">
        <v>700</v>
      </c>
      <c r="C27" s="80" t="s">
        <v>708</v>
      </c>
      <c r="D27" s="80" t="s">
        <v>709</v>
      </c>
      <c r="E27" s="80" t="s">
        <v>94</v>
      </c>
      <c r="F27" s="80" t="s">
        <v>710</v>
      </c>
      <c r="G27" s="80" t="s">
        <v>40</v>
      </c>
      <c r="H27" s="80" t="s">
        <v>96</v>
      </c>
      <c r="I27" s="116" t="s">
        <v>711</v>
      </c>
      <c r="J27" s="116" t="s">
        <v>712</v>
      </c>
      <c r="K27" s="116">
        <v>6</v>
      </c>
      <c r="L27" s="113" t="s">
        <v>713</v>
      </c>
      <c r="M27" s="168">
        <f>(1*118237500)*6</f>
        <v>709425000</v>
      </c>
    </row>
    <row r="28" spans="1:16" ht="24" customHeight="1">
      <c r="A28" s="248" t="s">
        <v>60</v>
      </c>
      <c r="B28" s="248" t="s">
        <v>1</v>
      </c>
      <c r="C28" s="248" t="s">
        <v>1</v>
      </c>
      <c r="D28" s="248" t="s">
        <v>1</v>
      </c>
      <c r="E28" s="248" t="s">
        <v>1</v>
      </c>
      <c r="F28" s="248" t="s">
        <v>1</v>
      </c>
      <c r="G28" s="248" t="s">
        <v>1</v>
      </c>
      <c r="H28" s="248" t="s">
        <v>1</v>
      </c>
      <c r="I28" s="248" t="s">
        <v>1</v>
      </c>
      <c r="J28" s="248" t="s">
        <v>1</v>
      </c>
      <c r="K28" s="248" t="s">
        <v>1</v>
      </c>
      <c r="L28" s="248" t="s">
        <v>1</v>
      </c>
      <c r="M28" s="52">
        <f>SUM(M14:M27)</f>
        <v>28133937243763.551</v>
      </c>
    </row>
    <row r="31" spans="1:16" ht="27.95" customHeight="1">
      <c r="A31" s="239" t="s">
        <v>714</v>
      </c>
      <c r="B31" s="239" t="s">
        <v>1</v>
      </c>
      <c r="C31" s="239" t="s">
        <v>1</v>
      </c>
      <c r="D31" s="239" t="s">
        <v>1</v>
      </c>
      <c r="E31" s="239" t="s">
        <v>1</v>
      </c>
      <c r="F31" s="239" t="s">
        <v>1</v>
      </c>
      <c r="G31" s="239" t="s">
        <v>1</v>
      </c>
      <c r="H31" s="239" t="s">
        <v>1</v>
      </c>
      <c r="I31" s="239" t="s">
        <v>1</v>
      </c>
      <c r="J31" s="239" t="s">
        <v>1</v>
      </c>
      <c r="K31" s="239" t="s">
        <v>1</v>
      </c>
      <c r="L31" s="239" t="s">
        <v>1</v>
      </c>
      <c r="M31" s="239" t="s">
        <v>1</v>
      </c>
    </row>
    <row r="32" spans="1:16" ht="18" customHeight="1">
      <c r="A32" s="240" t="s">
        <v>2</v>
      </c>
      <c r="B32" s="240" t="s">
        <v>1</v>
      </c>
      <c r="C32" s="240" t="s">
        <v>1</v>
      </c>
      <c r="D32" s="240" t="s">
        <v>1</v>
      </c>
      <c r="E32" s="240" t="s">
        <v>1</v>
      </c>
      <c r="F32" s="240" t="s">
        <v>1</v>
      </c>
      <c r="G32" s="240" t="s">
        <v>1</v>
      </c>
      <c r="H32" s="240" t="s">
        <v>1</v>
      </c>
      <c r="I32" s="240" t="s">
        <v>1</v>
      </c>
      <c r="J32" s="240" t="s">
        <v>1</v>
      </c>
      <c r="K32" s="240" t="s">
        <v>1</v>
      </c>
      <c r="L32" s="240" t="s">
        <v>1</v>
      </c>
      <c r="M32" s="240" t="s">
        <v>1</v>
      </c>
    </row>
    <row r="33" spans="1:13" ht="20.100000000000001" customHeight="1">
      <c r="A33" s="232" t="s">
        <v>3</v>
      </c>
      <c r="B33" s="232" t="s">
        <v>1</v>
      </c>
      <c r="C33" s="232" t="s">
        <v>1</v>
      </c>
      <c r="D33" s="232" t="s">
        <v>1</v>
      </c>
      <c r="E33" s="232" t="s">
        <v>1</v>
      </c>
      <c r="F33" s="232" t="s">
        <v>1</v>
      </c>
      <c r="G33" s="232" t="s">
        <v>1</v>
      </c>
      <c r="H33" s="232" t="s">
        <v>1</v>
      </c>
      <c r="I33" s="232" t="s">
        <v>1</v>
      </c>
      <c r="J33" s="232" t="s">
        <v>1</v>
      </c>
      <c r="K33" s="232" t="s">
        <v>1</v>
      </c>
      <c r="L33" s="232" t="s">
        <v>1</v>
      </c>
      <c r="M33" s="232" t="s">
        <v>1</v>
      </c>
    </row>
    <row r="34" spans="1:13" ht="21.95" customHeight="1">
      <c r="A34" s="236" t="s">
        <v>4</v>
      </c>
      <c r="B34" s="236" t="s">
        <v>1</v>
      </c>
      <c r="C34" s="237" t="s">
        <v>715</v>
      </c>
      <c r="D34" s="237" t="s">
        <v>1</v>
      </c>
      <c r="E34" s="237" t="s">
        <v>1</v>
      </c>
      <c r="F34" s="237" t="s">
        <v>1</v>
      </c>
      <c r="G34" s="237" t="s">
        <v>1</v>
      </c>
      <c r="H34" s="237" t="s">
        <v>1</v>
      </c>
      <c r="I34" s="237" t="s">
        <v>1</v>
      </c>
      <c r="J34" s="237" t="s">
        <v>1</v>
      </c>
      <c r="K34" s="237" t="s">
        <v>1</v>
      </c>
      <c r="L34" s="237" t="s">
        <v>1</v>
      </c>
      <c r="M34" s="237" t="s">
        <v>1</v>
      </c>
    </row>
    <row r="35" spans="1:13" ht="39" customHeight="1">
      <c r="A35" s="236" t="s">
        <v>6</v>
      </c>
      <c r="B35" s="236" t="s">
        <v>1</v>
      </c>
      <c r="C35" s="237" t="s">
        <v>636</v>
      </c>
      <c r="D35" s="237" t="s">
        <v>1</v>
      </c>
      <c r="E35" s="237" t="s">
        <v>1</v>
      </c>
      <c r="F35" s="237" t="s">
        <v>1</v>
      </c>
      <c r="G35" s="237" t="s">
        <v>1</v>
      </c>
      <c r="H35" s="237" t="s">
        <v>1</v>
      </c>
      <c r="I35" s="237" t="s">
        <v>1</v>
      </c>
      <c r="J35" s="237" t="s">
        <v>1</v>
      </c>
      <c r="K35" s="237" t="s">
        <v>1</v>
      </c>
      <c r="L35" s="237" t="s">
        <v>1</v>
      </c>
      <c r="M35" s="237" t="s">
        <v>1</v>
      </c>
    </row>
    <row r="36" spans="1:13" ht="21.95" customHeight="1">
      <c r="A36" s="236" t="s">
        <v>8</v>
      </c>
      <c r="B36" s="236" t="s">
        <v>1</v>
      </c>
      <c r="C36" s="237" t="s">
        <v>604</v>
      </c>
      <c r="D36" s="237" t="s">
        <v>1</v>
      </c>
      <c r="E36" s="237" t="s">
        <v>1</v>
      </c>
      <c r="F36" s="237" t="s">
        <v>1</v>
      </c>
      <c r="G36" s="237" t="s">
        <v>1</v>
      </c>
      <c r="H36" s="237" t="s">
        <v>1</v>
      </c>
      <c r="I36" s="237" t="s">
        <v>1</v>
      </c>
      <c r="J36" s="237" t="s">
        <v>1</v>
      </c>
      <c r="K36" s="237" t="s">
        <v>1</v>
      </c>
      <c r="L36" s="237" t="s">
        <v>1</v>
      </c>
      <c r="M36" s="237" t="s">
        <v>1</v>
      </c>
    </row>
    <row r="37" spans="1:13" ht="21.95" customHeight="1">
      <c r="A37" s="236" t="s">
        <v>10</v>
      </c>
      <c r="B37" s="236" t="s">
        <v>1</v>
      </c>
      <c r="C37" s="237" t="s">
        <v>637</v>
      </c>
      <c r="D37" s="237" t="s">
        <v>1</v>
      </c>
      <c r="E37" s="237" t="s">
        <v>1</v>
      </c>
      <c r="F37" s="237" t="s">
        <v>1</v>
      </c>
      <c r="G37" s="237" t="s">
        <v>1</v>
      </c>
      <c r="H37" s="237" t="s">
        <v>1</v>
      </c>
      <c r="I37" s="237" t="s">
        <v>1</v>
      </c>
      <c r="J37" s="237" t="s">
        <v>1</v>
      </c>
      <c r="K37" s="237" t="s">
        <v>1</v>
      </c>
      <c r="L37" s="237" t="s">
        <v>1</v>
      </c>
      <c r="M37" s="237" t="s">
        <v>1</v>
      </c>
    </row>
    <row r="38" spans="1:13" ht="21.95" customHeight="1">
      <c r="A38" s="236" t="s">
        <v>12</v>
      </c>
      <c r="B38" s="236" t="s">
        <v>1</v>
      </c>
      <c r="C38" s="237" t="s">
        <v>638</v>
      </c>
      <c r="D38" s="237" t="s">
        <v>1</v>
      </c>
      <c r="E38" s="237" t="s">
        <v>1</v>
      </c>
      <c r="F38" s="237" t="s">
        <v>1</v>
      </c>
      <c r="G38" s="237" t="s">
        <v>1</v>
      </c>
      <c r="H38" s="237" t="s">
        <v>1</v>
      </c>
      <c r="I38" s="237" t="s">
        <v>1</v>
      </c>
      <c r="J38" s="237" t="s">
        <v>1</v>
      </c>
      <c r="K38" s="237" t="s">
        <v>1</v>
      </c>
      <c r="L38" s="237" t="s">
        <v>1</v>
      </c>
      <c r="M38" s="237" t="s">
        <v>1</v>
      </c>
    </row>
    <row r="39" spans="1:13" ht="39" customHeight="1">
      <c r="A39" s="236" t="s">
        <v>14</v>
      </c>
      <c r="B39" s="236" t="s">
        <v>1</v>
      </c>
      <c r="C39" s="237" t="s">
        <v>716</v>
      </c>
      <c r="D39" s="237" t="s">
        <v>1</v>
      </c>
      <c r="E39" s="237" t="s">
        <v>1</v>
      </c>
      <c r="F39" s="237" t="s">
        <v>1</v>
      </c>
      <c r="G39" s="237" t="s">
        <v>1</v>
      </c>
      <c r="H39" s="237" t="s">
        <v>1</v>
      </c>
      <c r="I39" s="237" t="s">
        <v>1</v>
      </c>
      <c r="J39" s="237" t="s">
        <v>1</v>
      </c>
      <c r="K39" s="237" t="s">
        <v>1</v>
      </c>
      <c r="L39" s="237" t="s">
        <v>1</v>
      </c>
      <c r="M39" s="237" t="s">
        <v>1</v>
      </c>
    </row>
    <row r="40" spans="1:13" ht="63.75" customHeight="1">
      <c r="A40" s="236" t="s">
        <v>16</v>
      </c>
      <c r="B40" s="236" t="s">
        <v>1</v>
      </c>
      <c r="C40" s="237" t="s">
        <v>717</v>
      </c>
      <c r="D40" s="237" t="s">
        <v>1</v>
      </c>
      <c r="E40" s="237" t="s">
        <v>1</v>
      </c>
      <c r="F40" s="237" t="s">
        <v>1</v>
      </c>
      <c r="G40" s="237" t="s">
        <v>1</v>
      </c>
      <c r="H40" s="237" t="s">
        <v>1</v>
      </c>
      <c r="I40" s="237" t="s">
        <v>1</v>
      </c>
      <c r="J40" s="237" t="s">
        <v>1</v>
      </c>
      <c r="K40" s="237" t="s">
        <v>1</v>
      </c>
      <c r="L40" s="237" t="s">
        <v>1</v>
      </c>
      <c r="M40" s="237" t="s">
        <v>1</v>
      </c>
    </row>
    <row r="41" spans="1:13" ht="51.75" customHeight="1">
      <c r="A41" s="233" t="s">
        <v>18</v>
      </c>
      <c r="B41" s="233"/>
      <c r="C41" s="235" t="s">
        <v>718</v>
      </c>
      <c r="D41" s="235"/>
      <c r="E41" s="235"/>
      <c r="F41" s="235"/>
      <c r="G41" s="235"/>
      <c r="H41" s="235"/>
      <c r="I41" s="235"/>
      <c r="J41" s="235"/>
      <c r="K41" s="235"/>
      <c r="L41" s="235"/>
      <c r="M41" s="235"/>
    </row>
    <row r="42" spans="1:13" ht="20.100000000000001" customHeight="1">
      <c r="A42" s="232" t="s">
        <v>20</v>
      </c>
      <c r="B42" s="232" t="s">
        <v>1</v>
      </c>
      <c r="C42" s="232" t="s">
        <v>1</v>
      </c>
      <c r="D42" s="232" t="s">
        <v>1</v>
      </c>
      <c r="E42" s="232" t="s">
        <v>1</v>
      </c>
      <c r="F42" s="232" t="s">
        <v>1</v>
      </c>
      <c r="G42" s="232" t="s">
        <v>1</v>
      </c>
      <c r="H42" s="232" t="s">
        <v>1</v>
      </c>
      <c r="I42" s="232" t="s">
        <v>1</v>
      </c>
      <c r="J42" s="232" t="s">
        <v>1</v>
      </c>
      <c r="K42" s="232" t="s">
        <v>1</v>
      </c>
      <c r="L42" s="232" t="s">
        <v>1</v>
      </c>
      <c r="M42" s="232" t="s">
        <v>1</v>
      </c>
    </row>
    <row r="43" spans="1:13" ht="27.95" customHeight="1">
      <c r="A43" s="32" t="s">
        <v>21</v>
      </c>
      <c r="B43" s="32" t="s">
        <v>22</v>
      </c>
      <c r="C43" s="32" t="s">
        <v>23</v>
      </c>
      <c r="D43" s="32" t="s">
        <v>24</v>
      </c>
      <c r="E43" s="32" t="s">
        <v>25</v>
      </c>
      <c r="F43" s="32" t="s">
        <v>26</v>
      </c>
      <c r="G43" s="32" t="s">
        <v>27</v>
      </c>
      <c r="H43" s="32" t="s">
        <v>28</v>
      </c>
      <c r="I43" s="32" t="s">
        <v>29</v>
      </c>
      <c r="J43" s="32" t="s">
        <v>30</v>
      </c>
      <c r="K43" s="1" t="s">
        <v>31</v>
      </c>
      <c r="L43" s="32" t="s">
        <v>32</v>
      </c>
      <c r="M43" s="32" t="s">
        <v>33</v>
      </c>
    </row>
    <row r="44" spans="1:13" ht="141" customHeight="1">
      <c r="A44" s="80" t="s">
        <v>719</v>
      </c>
      <c r="B44" s="80" t="s">
        <v>720</v>
      </c>
      <c r="C44" s="25" t="s">
        <v>721</v>
      </c>
      <c r="D44" s="25" t="s">
        <v>722</v>
      </c>
      <c r="E44" s="25" t="s">
        <v>38</v>
      </c>
      <c r="F44" s="25" t="s">
        <v>167</v>
      </c>
      <c r="G44" s="25" t="s">
        <v>40</v>
      </c>
      <c r="H44" s="25" t="s">
        <v>96</v>
      </c>
      <c r="I44" s="88" t="s">
        <v>723</v>
      </c>
      <c r="J44" s="88" t="s">
        <v>724</v>
      </c>
      <c r="K44" s="167" t="s">
        <v>725</v>
      </c>
      <c r="L44" s="89" t="s">
        <v>726</v>
      </c>
      <c r="M44" s="172">
        <f>(9200*2098097.8+1*1+1*630600000+800*988956.12)*6</f>
        <v>124345587942</v>
      </c>
    </row>
    <row r="45" spans="1:13" ht="177" customHeight="1">
      <c r="A45" s="80" t="s">
        <v>727</v>
      </c>
      <c r="B45" s="80" t="s">
        <v>728</v>
      </c>
      <c r="C45" s="80" t="s">
        <v>729</v>
      </c>
      <c r="D45" s="80" t="s">
        <v>730</v>
      </c>
      <c r="E45" s="80" t="s">
        <v>94</v>
      </c>
      <c r="F45" s="25" t="s">
        <v>167</v>
      </c>
      <c r="G45" s="80" t="s">
        <v>40</v>
      </c>
      <c r="H45" s="80" t="s">
        <v>96</v>
      </c>
      <c r="I45" s="80" t="s">
        <v>731</v>
      </c>
      <c r="J45" s="80" t="s">
        <v>30</v>
      </c>
      <c r="K45" s="166">
        <f>3*6</f>
        <v>18</v>
      </c>
      <c r="L45" s="90">
        <v>118237500</v>
      </c>
      <c r="M45" s="91">
        <f>+L45*K45</f>
        <v>2128275000</v>
      </c>
    </row>
    <row r="46" spans="1:13" ht="126" customHeight="1">
      <c r="A46" s="25" t="s">
        <v>732</v>
      </c>
      <c r="B46" s="25" t="s">
        <v>733</v>
      </c>
      <c r="C46" s="25" t="s">
        <v>734</v>
      </c>
      <c r="D46" s="25" t="s">
        <v>735</v>
      </c>
      <c r="E46" s="25" t="s">
        <v>94</v>
      </c>
      <c r="F46" s="25" t="s">
        <v>167</v>
      </c>
      <c r="G46" s="25" t="s">
        <v>40</v>
      </c>
      <c r="H46" s="25" t="s">
        <v>96</v>
      </c>
      <c r="I46" s="25" t="s">
        <v>736</v>
      </c>
      <c r="J46" s="298" t="s">
        <v>30</v>
      </c>
      <c r="K46" s="262">
        <f>6000*6</f>
        <v>36000</v>
      </c>
      <c r="L46" s="300">
        <v>2098097.7999999998</v>
      </c>
      <c r="M46" s="302">
        <f>+K46*L46</f>
        <v>75531520800</v>
      </c>
    </row>
    <row r="47" spans="1:13" ht="83.25" customHeight="1">
      <c r="A47" s="80" t="s">
        <v>737</v>
      </c>
      <c r="B47" s="80" t="s">
        <v>733</v>
      </c>
      <c r="C47" s="80" t="s">
        <v>738</v>
      </c>
      <c r="D47" s="80" t="s">
        <v>739</v>
      </c>
      <c r="E47" s="80" t="s">
        <v>94</v>
      </c>
      <c r="F47" s="80" t="s">
        <v>167</v>
      </c>
      <c r="G47" s="80" t="s">
        <v>40</v>
      </c>
      <c r="H47" s="80" t="s">
        <v>96</v>
      </c>
      <c r="I47" s="80" t="s">
        <v>736</v>
      </c>
      <c r="J47" s="299"/>
      <c r="K47" s="263"/>
      <c r="L47" s="301"/>
      <c r="M47" s="303"/>
    </row>
    <row r="48" spans="1:13" ht="24" customHeight="1">
      <c r="A48" s="248" t="s">
        <v>60</v>
      </c>
      <c r="B48" s="248" t="s">
        <v>1</v>
      </c>
      <c r="C48" s="248" t="s">
        <v>1</v>
      </c>
      <c r="D48" s="248" t="s">
        <v>1</v>
      </c>
      <c r="E48" s="248" t="s">
        <v>1</v>
      </c>
      <c r="F48" s="248" t="s">
        <v>1</v>
      </c>
      <c r="G48" s="248" t="s">
        <v>1</v>
      </c>
      <c r="H48" s="248" t="s">
        <v>1</v>
      </c>
      <c r="I48" s="248" t="s">
        <v>1</v>
      </c>
      <c r="J48" s="248" t="s">
        <v>1</v>
      </c>
      <c r="K48" s="248" t="s">
        <v>1</v>
      </c>
      <c r="L48" s="248" t="s">
        <v>1</v>
      </c>
      <c r="M48" s="53">
        <f>SUM(M44:M47)</f>
        <v>202005383742</v>
      </c>
    </row>
    <row r="51" spans="1:13" ht="27.95" customHeight="1">
      <c r="A51" s="239" t="s">
        <v>740</v>
      </c>
      <c r="B51" s="239" t="s">
        <v>1</v>
      </c>
      <c r="C51" s="239" t="s">
        <v>1</v>
      </c>
      <c r="D51" s="239" t="s">
        <v>1</v>
      </c>
      <c r="E51" s="239" t="s">
        <v>1</v>
      </c>
      <c r="F51" s="239" t="s">
        <v>1</v>
      </c>
      <c r="G51" s="239" t="s">
        <v>1</v>
      </c>
      <c r="H51" s="239" t="s">
        <v>1</v>
      </c>
      <c r="I51" s="239" t="s">
        <v>1</v>
      </c>
      <c r="J51" s="239" t="s">
        <v>1</v>
      </c>
      <c r="K51" s="239" t="s">
        <v>1</v>
      </c>
      <c r="L51" s="239" t="s">
        <v>1</v>
      </c>
      <c r="M51" s="239" t="s">
        <v>1</v>
      </c>
    </row>
    <row r="52" spans="1:13" ht="18" customHeight="1">
      <c r="A52" s="240" t="s">
        <v>2</v>
      </c>
      <c r="B52" s="240" t="s">
        <v>1</v>
      </c>
      <c r="C52" s="240" t="s">
        <v>1</v>
      </c>
      <c r="D52" s="240" t="s">
        <v>1</v>
      </c>
      <c r="E52" s="240" t="s">
        <v>1</v>
      </c>
      <c r="F52" s="240" t="s">
        <v>1</v>
      </c>
      <c r="G52" s="240" t="s">
        <v>1</v>
      </c>
      <c r="H52" s="240" t="s">
        <v>1</v>
      </c>
      <c r="I52" s="240" t="s">
        <v>1</v>
      </c>
      <c r="J52" s="240" t="s">
        <v>1</v>
      </c>
      <c r="K52" s="240" t="s">
        <v>1</v>
      </c>
      <c r="L52" s="240" t="s">
        <v>1</v>
      </c>
      <c r="M52" s="240" t="s">
        <v>1</v>
      </c>
    </row>
    <row r="53" spans="1:13" ht="20.100000000000001" customHeight="1">
      <c r="A53" s="232" t="s">
        <v>3</v>
      </c>
      <c r="B53" s="232" t="s">
        <v>1</v>
      </c>
      <c r="C53" s="232" t="s">
        <v>1</v>
      </c>
      <c r="D53" s="232" t="s">
        <v>1</v>
      </c>
      <c r="E53" s="232" t="s">
        <v>1</v>
      </c>
      <c r="F53" s="232" t="s">
        <v>1</v>
      </c>
      <c r="G53" s="232" t="s">
        <v>1</v>
      </c>
      <c r="H53" s="232" t="s">
        <v>1</v>
      </c>
      <c r="I53" s="232" t="s">
        <v>1</v>
      </c>
      <c r="J53" s="232" t="s">
        <v>1</v>
      </c>
      <c r="K53" s="232" t="s">
        <v>1</v>
      </c>
      <c r="L53" s="232" t="s">
        <v>1</v>
      </c>
      <c r="M53" s="232" t="s">
        <v>1</v>
      </c>
    </row>
    <row r="54" spans="1:13" ht="27.95" customHeight="1">
      <c r="A54" s="236" t="s">
        <v>4</v>
      </c>
      <c r="B54" s="236" t="s">
        <v>1</v>
      </c>
      <c r="C54" s="237" t="s">
        <v>741</v>
      </c>
      <c r="D54" s="237" t="s">
        <v>1</v>
      </c>
      <c r="E54" s="237" t="s">
        <v>1</v>
      </c>
      <c r="F54" s="237" t="s">
        <v>1</v>
      </c>
      <c r="G54" s="237" t="s">
        <v>1</v>
      </c>
      <c r="H54" s="237" t="s">
        <v>1</v>
      </c>
      <c r="I54" s="237" t="s">
        <v>1</v>
      </c>
      <c r="J54" s="237" t="s">
        <v>1</v>
      </c>
      <c r="K54" s="237" t="s">
        <v>1</v>
      </c>
      <c r="L54" s="237" t="s">
        <v>1</v>
      </c>
      <c r="M54" s="237" t="s">
        <v>1</v>
      </c>
    </row>
    <row r="55" spans="1:13" ht="48.75" customHeight="1">
      <c r="A55" s="236" t="s">
        <v>6</v>
      </c>
      <c r="B55" s="236" t="s">
        <v>1</v>
      </c>
      <c r="C55" s="237" t="s">
        <v>636</v>
      </c>
      <c r="D55" s="237" t="s">
        <v>1</v>
      </c>
      <c r="E55" s="237" t="s">
        <v>1</v>
      </c>
      <c r="F55" s="237" t="s">
        <v>1</v>
      </c>
      <c r="G55" s="237" t="s">
        <v>1</v>
      </c>
      <c r="H55" s="237" t="s">
        <v>1</v>
      </c>
      <c r="I55" s="237" t="s">
        <v>1</v>
      </c>
      <c r="J55" s="237" t="s">
        <v>1</v>
      </c>
      <c r="K55" s="237" t="s">
        <v>1</v>
      </c>
      <c r="L55" s="237" t="s">
        <v>1</v>
      </c>
      <c r="M55" s="237" t="s">
        <v>1</v>
      </c>
    </row>
    <row r="56" spans="1:13" ht="21.95" customHeight="1">
      <c r="A56" s="236" t="s">
        <v>8</v>
      </c>
      <c r="B56" s="236" t="s">
        <v>1</v>
      </c>
      <c r="C56" s="237" t="s">
        <v>604</v>
      </c>
      <c r="D56" s="237" t="s">
        <v>1</v>
      </c>
      <c r="E56" s="237" t="s">
        <v>1</v>
      </c>
      <c r="F56" s="237" t="s">
        <v>1</v>
      </c>
      <c r="G56" s="237" t="s">
        <v>1</v>
      </c>
      <c r="H56" s="237" t="s">
        <v>1</v>
      </c>
      <c r="I56" s="237" t="s">
        <v>1</v>
      </c>
      <c r="J56" s="237" t="s">
        <v>1</v>
      </c>
      <c r="K56" s="237" t="s">
        <v>1</v>
      </c>
      <c r="L56" s="237" t="s">
        <v>1</v>
      </c>
      <c r="M56" s="237" t="s">
        <v>1</v>
      </c>
    </row>
    <row r="57" spans="1:13" ht="21.95" customHeight="1">
      <c r="A57" s="236" t="s">
        <v>10</v>
      </c>
      <c r="B57" s="236" t="s">
        <v>1</v>
      </c>
      <c r="C57" s="237" t="s">
        <v>637</v>
      </c>
      <c r="D57" s="237" t="s">
        <v>1</v>
      </c>
      <c r="E57" s="237" t="s">
        <v>1</v>
      </c>
      <c r="F57" s="237" t="s">
        <v>1</v>
      </c>
      <c r="G57" s="237" t="s">
        <v>1</v>
      </c>
      <c r="H57" s="237" t="s">
        <v>1</v>
      </c>
      <c r="I57" s="237" t="s">
        <v>1</v>
      </c>
      <c r="J57" s="237" t="s">
        <v>1</v>
      </c>
      <c r="K57" s="237" t="s">
        <v>1</v>
      </c>
      <c r="L57" s="237" t="s">
        <v>1</v>
      </c>
      <c r="M57" s="237" t="s">
        <v>1</v>
      </c>
    </row>
    <row r="58" spans="1:13" ht="21.95" customHeight="1">
      <c r="A58" s="236" t="s">
        <v>12</v>
      </c>
      <c r="B58" s="236" t="s">
        <v>1</v>
      </c>
      <c r="C58" s="237" t="s">
        <v>638</v>
      </c>
      <c r="D58" s="237" t="s">
        <v>1</v>
      </c>
      <c r="E58" s="237" t="s">
        <v>1</v>
      </c>
      <c r="F58" s="237" t="s">
        <v>1</v>
      </c>
      <c r="G58" s="237" t="s">
        <v>1</v>
      </c>
      <c r="H58" s="237" t="s">
        <v>1</v>
      </c>
      <c r="I58" s="237" t="s">
        <v>1</v>
      </c>
      <c r="J58" s="237" t="s">
        <v>1</v>
      </c>
      <c r="K58" s="237" t="s">
        <v>1</v>
      </c>
      <c r="L58" s="237" t="s">
        <v>1</v>
      </c>
      <c r="M58" s="237" t="s">
        <v>1</v>
      </c>
    </row>
    <row r="59" spans="1:13" ht="39" customHeight="1">
      <c r="A59" s="236" t="s">
        <v>14</v>
      </c>
      <c r="B59" s="236" t="s">
        <v>1</v>
      </c>
      <c r="C59" s="237" t="s">
        <v>742</v>
      </c>
      <c r="D59" s="237" t="s">
        <v>1</v>
      </c>
      <c r="E59" s="237" t="s">
        <v>1</v>
      </c>
      <c r="F59" s="237" t="s">
        <v>1</v>
      </c>
      <c r="G59" s="237" t="s">
        <v>1</v>
      </c>
      <c r="H59" s="237" t="s">
        <v>1</v>
      </c>
      <c r="I59" s="237" t="s">
        <v>1</v>
      </c>
      <c r="J59" s="237" t="s">
        <v>1</v>
      </c>
      <c r="K59" s="237" t="s">
        <v>1</v>
      </c>
      <c r="L59" s="237" t="s">
        <v>1</v>
      </c>
      <c r="M59" s="237" t="s">
        <v>1</v>
      </c>
    </row>
    <row r="60" spans="1:13" ht="53.25" customHeight="1">
      <c r="A60" s="236" t="s">
        <v>16</v>
      </c>
      <c r="B60" s="236" t="s">
        <v>1</v>
      </c>
      <c r="C60" s="238" t="s">
        <v>743</v>
      </c>
      <c r="D60" s="238" t="s">
        <v>1</v>
      </c>
      <c r="E60" s="238" t="s">
        <v>1</v>
      </c>
      <c r="F60" s="238" t="s">
        <v>1</v>
      </c>
      <c r="G60" s="238" t="s">
        <v>1</v>
      </c>
      <c r="H60" s="238" t="s">
        <v>1</v>
      </c>
      <c r="I60" s="238" t="s">
        <v>1</v>
      </c>
      <c r="J60" s="238" t="s">
        <v>1</v>
      </c>
      <c r="K60" s="238" t="s">
        <v>1</v>
      </c>
      <c r="L60" s="238" t="s">
        <v>1</v>
      </c>
      <c r="M60" s="238" t="s">
        <v>1</v>
      </c>
    </row>
    <row r="61" spans="1:13" ht="54.75" customHeight="1">
      <c r="A61" s="233" t="s">
        <v>18</v>
      </c>
      <c r="B61" s="233"/>
      <c r="C61" s="296" t="s">
        <v>744</v>
      </c>
      <c r="D61" s="296"/>
      <c r="E61" s="296"/>
      <c r="F61" s="296"/>
      <c r="G61" s="296"/>
      <c r="H61" s="296"/>
      <c r="I61" s="296"/>
      <c r="J61" s="296"/>
      <c r="K61" s="296"/>
      <c r="L61" s="296"/>
      <c r="M61" s="296"/>
    </row>
    <row r="62" spans="1:13" ht="20.100000000000001" customHeight="1">
      <c r="A62" s="232" t="s">
        <v>20</v>
      </c>
      <c r="B62" s="232" t="s">
        <v>1</v>
      </c>
      <c r="C62" s="232" t="s">
        <v>1</v>
      </c>
      <c r="D62" s="232" t="s">
        <v>1</v>
      </c>
      <c r="E62" s="232" t="s">
        <v>1</v>
      </c>
      <c r="F62" s="232" t="s">
        <v>1</v>
      </c>
      <c r="G62" s="232" t="s">
        <v>1</v>
      </c>
      <c r="H62" s="232" t="s">
        <v>1</v>
      </c>
      <c r="I62" s="232" t="s">
        <v>1</v>
      </c>
      <c r="J62" s="232" t="s">
        <v>1</v>
      </c>
      <c r="K62" s="232" t="s">
        <v>1</v>
      </c>
      <c r="L62" s="232" t="s">
        <v>1</v>
      </c>
      <c r="M62" s="232" t="s">
        <v>1</v>
      </c>
    </row>
    <row r="63" spans="1:13" ht="27.95" customHeight="1">
      <c r="A63" s="32" t="s">
        <v>21</v>
      </c>
      <c r="B63" s="32" t="s">
        <v>22</v>
      </c>
      <c r="C63" s="32" t="s">
        <v>23</v>
      </c>
      <c r="D63" s="32" t="s">
        <v>24</v>
      </c>
      <c r="E63" s="32" t="s">
        <v>25</v>
      </c>
      <c r="F63" s="32" t="s">
        <v>26</v>
      </c>
      <c r="G63" s="32" t="s">
        <v>27</v>
      </c>
      <c r="H63" s="32" t="s">
        <v>28</v>
      </c>
      <c r="I63" s="32" t="s">
        <v>29</v>
      </c>
      <c r="J63" s="32" t="s">
        <v>30</v>
      </c>
      <c r="K63" s="1" t="s">
        <v>31</v>
      </c>
      <c r="L63" s="32" t="s">
        <v>32</v>
      </c>
      <c r="M63" s="32" t="s">
        <v>33</v>
      </c>
    </row>
    <row r="64" spans="1:13" ht="112.5" customHeight="1">
      <c r="A64" s="25" t="s">
        <v>745</v>
      </c>
      <c r="B64" s="25" t="s">
        <v>746</v>
      </c>
      <c r="C64" s="25" t="s">
        <v>747</v>
      </c>
      <c r="D64" s="25" t="s">
        <v>748</v>
      </c>
      <c r="E64" s="25" t="s">
        <v>94</v>
      </c>
      <c r="F64" s="25" t="s">
        <v>167</v>
      </c>
      <c r="G64" s="25" t="s">
        <v>40</v>
      </c>
      <c r="H64" s="25" t="s">
        <v>96</v>
      </c>
      <c r="I64" s="25" t="s">
        <v>749</v>
      </c>
      <c r="J64" s="25" t="s">
        <v>111</v>
      </c>
      <c r="K64" s="166">
        <v>6</v>
      </c>
      <c r="L64" s="72">
        <v>118237500</v>
      </c>
      <c r="M64" s="72">
        <f>+L64*K64</f>
        <v>709425000</v>
      </c>
    </row>
    <row r="65" spans="1:13" ht="24" customHeight="1">
      <c r="A65" s="248" t="s">
        <v>60</v>
      </c>
      <c r="B65" s="248" t="s">
        <v>1</v>
      </c>
      <c r="C65" s="248" t="s">
        <v>1</v>
      </c>
      <c r="D65" s="248" t="s">
        <v>1</v>
      </c>
      <c r="E65" s="248" t="s">
        <v>1</v>
      </c>
      <c r="F65" s="248" t="s">
        <v>1</v>
      </c>
      <c r="G65" s="248" t="s">
        <v>1</v>
      </c>
      <c r="H65" s="248" t="s">
        <v>1</v>
      </c>
      <c r="I65" s="248" t="s">
        <v>1</v>
      </c>
      <c r="J65" s="248" t="s">
        <v>1</v>
      </c>
      <c r="K65" s="248" t="s">
        <v>1</v>
      </c>
      <c r="L65" s="248" t="s">
        <v>1</v>
      </c>
      <c r="M65" s="33">
        <f>SUM(M64)</f>
        <v>709425000</v>
      </c>
    </row>
    <row r="66" spans="1:13" ht="14.45"/>
    <row r="67" spans="1:13" ht="14.45"/>
    <row r="68" spans="1:13" ht="14.45"/>
    <row r="69" spans="1:13" ht="14.45"/>
    <row r="70" spans="1:13" ht="14.45"/>
    <row r="71" spans="1:13" ht="14.45"/>
    <row r="72" spans="1:13" ht="14.45"/>
    <row r="73" spans="1:13" ht="14.45"/>
    <row r="74" spans="1:13" ht="14.45"/>
    <row r="75" spans="1:13" ht="14.45"/>
    <row r="76" spans="1:13" ht="14.45"/>
    <row r="77" spans="1:13" ht="14.45"/>
    <row r="78" spans="1:13" ht="14.45"/>
    <row r="79" spans="1:13" ht="14.45"/>
    <row r="80" spans="1:13" ht="14.45"/>
    <row r="81" ht="14.45"/>
    <row r="82" ht="14.45"/>
    <row r="83" ht="14.45"/>
    <row r="84" ht="14.45"/>
    <row r="85" ht="14.45"/>
    <row r="86" ht="14.45"/>
    <row r="87" ht="14.45"/>
  </sheetData>
  <mergeCells count="72">
    <mergeCell ref="A65:L65"/>
    <mergeCell ref="A56:B56"/>
    <mergeCell ref="C56:M56"/>
    <mergeCell ref="A57:B57"/>
    <mergeCell ref="C57:M57"/>
    <mergeCell ref="A58:B58"/>
    <mergeCell ref="C58:M58"/>
    <mergeCell ref="A59:B59"/>
    <mergeCell ref="C59:M59"/>
    <mergeCell ref="A60:B60"/>
    <mergeCell ref="C60:M60"/>
    <mergeCell ref="A62:M62"/>
    <mergeCell ref="A61:B61"/>
    <mergeCell ref="C61:M61"/>
    <mergeCell ref="C9:M9"/>
    <mergeCell ref="A10:B10"/>
    <mergeCell ref="C10:M10"/>
    <mergeCell ref="A12:M12"/>
    <mergeCell ref="A54:B54"/>
    <mergeCell ref="C54:M54"/>
    <mergeCell ref="A51:M51"/>
    <mergeCell ref="A52:M52"/>
    <mergeCell ref="A53:M53"/>
    <mergeCell ref="A28:L28"/>
    <mergeCell ref="A42:M42"/>
    <mergeCell ref="A48:L48"/>
    <mergeCell ref="C34:M34"/>
    <mergeCell ref="A35:B35"/>
    <mergeCell ref="C35:M35"/>
    <mergeCell ref="A9:B9"/>
    <mergeCell ref="A6:B6"/>
    <mergeCell ref="C6:M6"/>
    <mergeCell ref="A7:B7"/>
    <mergeCell ref="C7:M7"/>
    <mergeCell ref="A8:B8"/>
    <mergeCell ref="C8:M8"/>
    <mergeCell ref="A1:M1"/>
    <mergeCell ref="A2:M2"/>
    <mergeCell ref="A3:M3"/>
    <mergeCell ref="A4:B4"/>
    <mergeCell ref="C4:M4"/>
    <mergeCell ref="A5:B5"/>
    <mergeCell ref="C5:M5"/>
    <mergeCell ref="A39:B39"/>
    <mergeCell ref="C39:M39"/>
    <mergeCell ref="A40:B40"/>
    <mergeCell ref="C40:M40"/>
    <mergeCell ref="A36:B36"/>
    <mergeCell ref="C36:M36"/>
    <mergeCell ref="A37:B37"/>
    <mergeCell ref="C37:M37"/>
    <mergeCell ref="A38:B38"/>
    <mergeCell ref="C38:M38"/>
    <mergeCell ref="A31:M31"/>
    <mergeCell ref="A32:M32"/>
    <mergeCell ref="A33:M33"/>
    <mergeCell ref="A34:B34"/>
    <mergeCell ref="A55:B55"/>
    <mergeCell ref="C55:M55"/>
    <mergeCell ref="A41:B41"/>
    <mergeCell ref="C41:M41"/>
    <mergeCell ref="J46:J47"/>
    <mergeCell ref="K46:K47"/>
    <mergeCell ref="L46:L47"/>
    <mergeCell ref="M46:M47"/>
    <mergeCell ref="M17:M21"/>
    <mergeCell ref="J17:J21"/>
    <mergeCell ref="K17:K21"/>
    <mergeCell ref="L17:L21"/>
    <mergeCell ref="A11:B11"/>
    <mergeCell ref="C11:M11"/>
    <mergeCell ref="I17:I21"/>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22FC-144E-4B14-A5EE-81458815611E}">
  <dimension ref="A1:P30"/>
  <sheetViews>
    <sheetView zoomScale="53" zoomScaleNormal="53" workbookViewId="0">
      <selection activeCell="O36" sqref="O36"/>
    </sheetView>
  </sheetViews>
  <sheetFormatPr defaultColWidth="11.42578125" defaultRowHeight="14.45"/>
  <cols>
    <col min="1" max="1" width="12" style="28" customWidth="1"/>
    <col min="2" max="2" width="18.42578125" style="28" customWidth="1"/>
    <col min="3" max="3" width="29.7109375" style="28" customWidth="1"/>
    <col min="4" max="4" width="39.28515625" style="28" customWidth="1"/>
    <col min="5" max="5" width="16.85546875" style="28" customWidth="1"/>
    <col min="6" max="6" width="14" style="28" customWidth="1"/>
    <col min="7" max="7" width="11.42578125" style="28"/>
    <col min="8" max="8" width="12.140625" style="28" customWidth="1"/>
    <col min="9" max="9" width="25.42578125" style="28" customWidth="1"/>
    <col min="10" max="10" width="7.7109375" style="28" customWidth="1"/>
    <col min="11" max="11" width="7.28515625" style="28" customWidth="1"/>
    <col min="12" max="12" width="18.42578125" style="28" customWidth="1"/>
    <col min="13" max="13" width="23" style="28" customWidth="1"/>
    <col min="14" max="16384" width="11.42578125" style="28"/>
  </cols>
  <sheetData>
    <row r="1" spans="1:16" ht="27.95" customHeight="1">
      <c r="A1" s="193" t="s">
        <v>750</v>
      </c>
      <c r="B1" s="193" t="s">
        <v>1</v>
      </c>
      <c r="C1" s="193" t="s">
        <v>1</v>
      </c>
      <c r="D1" s="193" t="s">
        <v>1</v>
      </c>
      <c r="E1" s="193" t="s">
        <v>1</v>
      </c>
      <c r="F1" s="193" t="s">
        <v>1</v>
      </c>
      <c r="G1" s="193" t="s">
        <v>1</v>
      </c>
      <c r="H1" s="193" t="s">
        <v>1</v>
      </c>
      <c r="I1" s="193" t="s">
        <v>1</v>
      </c>
      <c r="J1" s="193" t="s">
        <v>1</v>
      </c>
      <c r="K1" s="193" t="s">
        <v>1</v>
      </c>
      <c r="L1" s="193" t="s">
        <v>1</v>
      </c>
      <c r="M1" s="193" t="s">
        <v>1</v>
      </c>
      <c r="N1" s="64"/>
      <c r="O1" s="64"/>
      <c r="P1" s="64"/>
    </row>
    <row r="2" spans="1:16"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c r="N2" s="64"/>
      <c r="O2" s="64"/>
      <c r="P2" s="64"/>
    </row>
    <row r="3" spans="1:16"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c r="N3" s="64"/>
      <c r="O3" s="64"/>
      <c r="P3" s="64"/>
    </row>
    <row r="4" spans="1:16" ht="21.95" customHeight="1">
      <c r="A4" s="173" t="s">
        <v>4</v>
      </c>
      <c r="B4" s="173" t="s">
        <v>1</v>
      </c>
      <c r="C4" s="174" t="s">
        <v>751</v>
      </c>
      <c r="D4" s="174" t="s">
        <v>1</v>
      </c>
      <c r="E4" s="174" t="s">
        <v>1</v>
      </c>
      <c r="F4" s="174" t="s">
        <v>1</v>
      </c>
      <c r="G4" s="174" t="s">
        <v>1</v>
      </c>
      <c r="H4" s="174" t="s">
        <v>1</v>
      </c>
      <c r="I4" s="174" t="s">
        <v>1</v>
      </c>
      <c r="J4" s="174" t="s">
        <v>1</v>
      </c>
      <c r="K4" s="174" t="s">
        <v>1</v>
      </c>
      <c r="L4" s="174" t="s">
        <v>1</v>
      </c>
      <c r="M4" s="304" t="s">
        <v>1</v>
      </c>
      <c r="N4" s="64"/>
      <c r="O4" s="64"/>
      <c r="P4" s="64"/>
    </row>
    <row r="5" spans="1:16" ht="37.5" customHeight="1">
      <c r="A5" s="173" t="s">
        <v>6</v>
      </c>
      <c r="B5" s="173" t="s">
        <v>1</v>
      </c>
      <c r="C5" s="174" t="s">
        <v>752</v>
      </c>
      <c r="D5" s="174" t="s">
        <v>1</v>
      </c>
      <c r="E5" s="174" t="s">
        <v>1</v>
      </c>
      <c r="F5" s="174" t="s">
        <v>1</v>
      </c>
      <c r="G5" s="174" t="s">
        <v>1</v>
      </c>
      <c r="H5" s="174" t="s">
        <v>1</v>
      </c>
      <c r="I5" s="174" t="s">
        <v>1</v>
      </c>
      <c r="J5" s="174" t="s">
        <v>1</v>
      </c>
      <c r="K5" s="174" t="s">
        <v>1</v>
      </c>
      <c r="L5" s="174" t="s">
        <v>1</v>
      </c>
      <c r="M5" s="304" t="s">
        <v>1</v>
      </c>
      <c r="N5" s="64"/>
      <c r="O5" s="64"/>
      <c r="P5" s="64"/>
    </row>
    <row r="6" spans="1:16" ht="21.95" customHeight="1">
      <c r="A6" s="173" t="s">
        <v>8</v>
      </c>
      <c r="B6" s="173" t="s">
        <v>1</v>
      </c>
      <c r="C6" s="174" t="s">
        <v>604</v>
      </c>
      <c r="D6" s="174" t="s">
        <v>1</v>
      </c>
      <c r="E6" s="174" t="s">
        <v>1</v>
      </c>
      <c r="F6" s="174" t="s">
        <v>1</v>
      </c>
      <c r="G6" s="174" t="s">
        <v>1</v>
      </c>
      <c r="H6" s="174" t="s">
        <v>1</v>
      </c>
      <c r="I6" s="174" t="s">
        <v>1</v>
      </c>
      <c r="J6" s="174" t="s">
        <v>1</v>
      </c>
      <c r="K6" s="174" t="s">
        <v>1</v>
      </c>
      <c r="L6" s="174" t="s">
        <v>1</v>
      </c>
      <c r="M6" s="304" t="s">
        <v>1</v>
      </c>
      <c r="N6" s="64"/>
      <c r="O6" s="64"/>
      <c r="P6" s="64"/>
    </row>
    <row r="7" spans="1:16" ht="21.95" customHeight="1">
      <c r="A7" s="173" t="s">
        <v>10</v>
      </c>
      <c r="B7" s="173" t="s">
        <v>1</v>
      </c>
      <c r="C7" s="174" t="s">
        <v>637</v>
      </c>
      <c r="D7" s="174" t="s">
        <v>1</v>
      </c>
      <c r="E7" s="174" t="s">
        <v>1</v>
      </c>
      <c r="F7" s="174" t="s">
        <v>1</v>
      </c>
      <c r="G7" s="174" t="s">
        <v>1</v>
      </c>
      <c r="H7" s="174" t="s">
        <v>1</v>
      </c>
      <c r="I7" s="174" t="s">
        <v>1</v>
      </c>
      <c r="J7" s="174" t="s">
        <v>1</v>
      </c>
      <c r="K7" s="174" t="s">
        <v>1</v>
      </c>
      <c r="L7" s="174" t="s">
        <v>1</v>
      </c>
      <c r="M7" s="304" t="s">
        <v>1</v>
      </c>
      <c r="N7" s="64"/>
      <c r="O7" s="64"/>
      <c r="P7" s="64"/>
    </row>
    <row r="8" spans="1:16" ht="21.95" customHeight="1">
      <c r="A8" s="173" t="s">
        <v>12</v>
      </c>
      <c r="B8" s="173" t="s">
        <v>1</v>
      </c>
      <c r="C8" s="174" t="s">
        <v>753</v>
      </c>
      <c r="D8" s="174" t="s">
        <v>1</v>
      </c>
      <c r="E8" s="174" t="s">
        <v>1</v>
      </c>
      <c r="F8" s="174" t="s">
        <v>1</v>
      </c>
      <c r="G8" s="174" t="s">
        <v>1</v>
      </c>
      <c r="H8" s="174" t="s">
        <v>1</v>
      </c>
      <c r="I8" s="174" t="s">
        <v>1</v>
      </c>
      <c r="J8" s="174" t="s">
        <v>1</v>
      </c>
      <c r="K8" s="174" t="s">
        <v>1</v>
      </c>
      <c r="L8" s="174" t="s">
        <v>1</v>
      </c>
      <c r="M8" s="304" t="s">
        <v>1</v>
      </c>
      <c r="N8" s="64"/>
      <c r="O8" s="64"/>
      <c r="P8" s="64"/>
    </row>
    <row r="9" spans="1:16" ht="33" customHeight="1">
      <c r="A9" s="173" t="s">
        <v>14</v>
      </c>
      <c r="B9" s="173" t="s">
        <v>1</v>
      </c>
      <c r="C9" s="192" t="s">
        <v>754</v>
      </c>
      <c r="D9" s="192" t="s">
        <v>1</v>
      </c>
      <c r="E9" s="192" t="s">
        <v>1</v>
      </c>
      <c r="F9" s="192" t="s">
        <v>1</v>
      </c>
      <c r="G9" s="192" t="s">
        <v>1</v>
      </c>
      <c r="H9" s="192" t="s">
        <v>1</v>
      </c>
      <c r="I9" s="192" t="s">
        <v>1</v>
      </c>
      <c r="J9" s="192" t="s">
        <v>1</v>
      </c>
      <c r="K9" s="192" t="s">
        <v>1</v>
      </c>
      <c r="L9" s="192" t="s">
        <v>1</v>
      </c>
      <c r="M9" s="306" t="s">
        <v>1</v>
      </c>
      <c r="N9" s="64"/>
      <c r="O9" s="64"/>
      <c r="P9" s="64"/>
    </row>
    <row r="10" spans="1:16" ht="100.5" customHeight="1">
      <c r="A10" s="173" t="s">
        <v>16</v>
      </c>
      <c r="B10" s="173" t="s">
        <v>1</v>
      </c>
      <c r="C10" s="192" t="s">
        <v>755</v>
      </c>
      <c r="D10" s="192" t="s">
        <v>1</v>
      </c>
      <c r="E10" s="192" t="s">
        <v>1</v>
      </c>
      <c r="F10" s="192" t="s">
        <v>1</v>
      </c>
      <c r="G10" s="192" t="s">
        <v>1</v>
      </c>
      <c r="H10" s="192" t="s">
        <v>1</v>
      </c>
      <c r="I10" s="192" t="s">
        <v>1</v>
      </c>
      <c r="J10" s="192" t="s">
        <v>1</v>
      </c>
      <c r="K10" s="192" t="s">
        <v>1</v>
      </c>
      <c r="L10" s="192" t="s">
        <v>1</v>
      </c>
      <c r="M10" s="306" t="s">
        <v>1</v>
      </c>
      <c r="N10" s="65"/>
      <c r="O10" s="64"/>
      <c r="P10" s="64"/>
    </row>
    <row r="11" spans="1:16" ht="51.75" customHeight="1">
      <c r="A11" s="177" t="s">
        <v>18</v>
      </c>
      <c r="B11" s="177"/>
      <c r="C11" s="307" t="s">
        <v>756</v>
      </c>
      <c r="D11" s="307"/>
      <c r="E11" s="307"/>
      <c r="F11" s="307"/>
      <c r="G11" s="307"/>
      <c r="H11" s="307"/>
      <c r="I11" s="307"/>
      <c r="J11" s="307"/>
      <c r="K11" s="307"/>
      <c r="L11" s="307"/>
      <c r="M11" s="307"/>
      <c r="N11" s="64"/>
      <c r="O11" s="64"/>
      <c r="P11" s="64"/>
    </row>
    <row r="12" spans="1:16"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c r="N12" s="64"/>
      <c r="O12" s="64"/>
      <c r="P12" s="64"/>
    </row>
    <row r="13" spans="1:16" ht="27.95" customHeight="1">
      <c r="A13" s="1" t="s">
        <v>21</v>
      </c>
      <c r="B13" s="1" t="s">
        <v>22</v>
      </c>
      <c r="C13" s="1" t="s">
        <v>23</v>
      </c>
      <c r="D13" s="1" t="s">
        <v>24</v>
      </c>
      <c r="E13" s="1" t="s">
        <v>25</v>
      </c>
      <c r="F13" s="1" t="s">
        <v>26</v>
      </c>
      <c r="G13" s="1" t="s">
        <v>27</v>
      </c>
      <c r="H13" s="1" t="s">
        <v>28</v>
      </c>
      <c r="I13" s="1" t="s">
        <v>29</v>
      </c>
      <c r="J13" s="1" t="s">
        <v>30</v>
      </c>
      <c r="K13" s="1" t="s">
        <v>31</v>
      </c>
      <c r="L13" s="1" t="s">
        <v>32</v>
      </c>
      <c r="M13" s="62" t="s">
        <v>33</v>
      </c>
      <c r="N13" s="64"/>
      <c r="O13" s="64"/>
      <c r="P13" s="64"/>
    </row>
    <row r="14" spans="1:16" ht="137.25" customHeight="1">
      <c r="A14" s="80" t="s">
        <v>757</v>
      </c>
      <c r="B14" s="80" t="s">
        <v>758</v>
      </c>
      <c r="C14" s="80" t="s">
        <v>759</v>
      </c>
      <c r="D14" s="25" t="s">
        <v>760</v>
      </c>
      <c r="E14" s="80" t="s">
        <v>38</v>
      </c>
      <c r="F14" s="25" t="s">
        <v>371</v>
      </c>
      <c r="G14" s="80" t="s">
        <v>40</v>
      </c>
      <c r="H14" s="80" t="s">
        <v>96</v>
      </c>
      <c r="I14" s="116" t="s">
        <v>761</v>
      </c>
      <c r="J14" s="113" t="s">
        <v>30</v>
      </c>
      <c r="K14" s="135">
        <v>1</v>
      </c>
      <c r="L14" s="119">
        <v>12679667672.280001</v>
      </c>
      <c r="M14" s="119">
        <f t="shared" ref="M14:M21" si="0">+L14*K14</f>
        <v>12679667672.280001</v>
      </c>
      <c r="N14" s="64"/>
      <c r="O14" s="305"/>
      <c r="P14" s="64"/>
    </row>
    <row r="15" spans="1:16" ht="91.15">
      <c r="A15" s="80" t="s">
        <v>762</v>
      </c>
      <c r="B15" s="80" t="s">
        <v>758</v>
      </c>
      <c r="C15" s="80" t="s">
        <v>763</v>
      </c>
      <c r="D15" s="80" t="s">
        <v>764</v>
      </c>
      <c r="E15" s="80" t="s">
        <v>38</v>
      </c>
      <c r="F15" s="80" t="s">
        <v>371</v>
      </c>
      <c r="G15" s="80" t="s">
        <v>40</v>
      </c>
      <c r="H15" s="80" t="s">
        <v>96</v>
      </c>
      <c r="I15" s="116" t="s">
        <v>761</v>
      </c>
      <c r="J15" s="113" t="s">
        <v>30</v>
      </c>
      <c r="K15" s="135">
        <v>1</v>
      </c>
      <c r="L15" s="119">
        <v>12679667672.280001</v>
      </c>
      <c r="M15" s="119">
        <f t="shared" si="0"/>
        <v>12679667672.280001</v>
      </c>
      <c r="N15" s="64"/>
      <c r="O15" s="305"/>
      <c r="P15" s="64"/>
    </row>
    <row r="16" spans="1:16" ht="84.75" customHeight="1">
      <c r="A16" s="80" t="s">
        <v>765</v>
      </c>
      <c r="B16" s="80" t="s">
        <v>758</v>
      </c>
      <c r="C16" s="80" t="s">
        <v>766</v>
      </c>
      <c r="D16" s="80" t="s">
        <v>767</v>
      </c>
      <c r="E16" s="80" t="s">
        <v>94</v>
      </c>
      <c r="F16" s="80" t="s">
        <v>768</v>
      </c>
      <c r="G16" s="80" t="s">
        <v>40</v>
      </c>
      <c r="H16" s="80" t="s">
        <v>96</v>
      </c>
      <c r="I16" s="116" t="s">
        <v>761</v>
      </c>
      <c r="J16" s="113" t="s">
        <v>30</v>
      </c>
      <c r="K16" s="164">
        <v>6</v>
      </c>
      <c r="L16" s="119">
        <v>12679667672.280001</v>
      </c>
      <c r="M16" s="119">
        <f t="shared" si="0"/>
        <v>76078006033.680008</v>
      </c>
      <c r="N16" s="64"/>
      <c r="O16" s="305"/>
      <c r="P16" s="64"/>
    </row>
    <row r="17" spans="1:16" ht="86.25" customHeight="1">
      <c r="A17" s="80" t="s">
        <v>769</v>
      </c>
      <c r="B17" s="80" t="s">
        <v>758</v>
      </c>
      <c r="C17" s="80" t="s">
        <v>770</v>
      </c>
      <c r="D17" s="80" t="s">
        <v>771</v>
      </c>
      <c r="E17" s="80" t="s">
        <v>94</v>
      </c>
      <c r="F17" s="80" t="s">
        <v>167</v>
      </c>
      <c r="G17" s="80" t="s">
        <v>40</v>
      </c>
      <c r="H17" s="80" t="s">
        <v>96</v>
      </c>
      <c r="I17" s="80" t="s">
        <v>761</v>
      </c>
      <c r="J17" s="80" t="s">
        <v>30</v>
      </c>
      <c r="K17" s="166">
        <v>6</v>
      </c>
      <c r="L17" s="85">
        <v>3000000000</v>
      </c>
      <c r="M17" s="85">
        <f t="shared" si="0"/>
        <v>18000000000</v>
      </c>
      <c r="N17" s="64"/>
      <c r="O17" s="63"/>
      <c r="P17" s="64"/>
    </row>
    <row r="18" spans="1:16" ht="186.75" customHeight="1">
      <c r="A18" s="80" t="s">
        <v>772</v>
      </c>
      <c r="B18" s="80" t="s">
        <v>758</v>
      </c>
      <c r="C18" s="80" t="s">
        <v>773</v>
      </c>
      <c r="D18" s="25" t="s">
        <v>774</v>
      </c>
      <c r="E18" s="80" t="s">
        <v>94</v>
      </c>
      <c r="F18" s="25" t="s">
        <v>371</v>
      </c>
      <c r="G18" s="80" t="s">
        <v>40</v>
      </c>
      <c r="H18" s="80" t="s">
        <v>96</v>
      </c>
      <c r="I18" s="78" t="s">
        <v>410</v>
      </c>
      <c r="J18" s="79" t="s">
        <v>30</v>
      </c>
      <c r="K18" s="164">
        <v>6</v>
      </c>
      <c r="L18" s="86">
        <v>4885459496.7014999</v>
      </c>
      <c r="M18" s="86">
        <f t="shared" si="0"/>
        <v>29312756980.209</v>
      </c>
      <c r="N18" s="64"/>
      <c r="O18" s="63"/>
      <c r="P18" s="64"/>
    </row>
    <row r="19" spans="1:16" ht="101.25" customHeight="1">
      <c r="A19" s="104" t="s">
        <v>775</v>
      </c>
      <c r="B19" s="80" t="s">
        <v>758</v>
      </c>
      <c r="C19" s="104" t="s">
        <v>776</v>
      </c>
      <c r="D19" s="103" t="s">
        <v>777</v>
      </c>
      <c r="E19" s="80" t="s">
        <v>70</v>
      </c>
      <c r="F19" s="25" t="s">
        <v>768</v>
      </c>
      <c r="G19" s="80" t="s">
        <v>40</v>
      </c>
      <c r="H19" s="80" t="s">
        <v>96</v>
      </c>
      <c r="I19" s="80" t="s">
        <v>778</v>
      </c>
      <c r="J19" s="80" t="s">
        <v>30</v>
      </c>
      <c r="K19" s="166">
        <f>2*6</f>
        <v>12</v>
      </c>
      <c r="L19" s="85">
        <v>824175950.70000005</v>
      </c>
      <c r="M19" s="85">
        <f t="shared" si="0"/>
        <v>9890111408.4000015</v>
      </c>
      <c r="N19" s="64"/>
      <c r="O19" s="63"/>
      <c r="P19" s="64"/>
    </row>
    <row r="20" spans="1:16" ht="113.25" customHeight="1">
      <c r="A20" s="104" t="s">
        <v>779</v>
      </c>
      <c r="B20" s="80" t="s">
        <v>758</v>
      </c>
      <c r="C20" s="104" t="s">
        <v>780</v>
      </c>
      <c r="D20" s="103" t="s">
        <v>781</v>
      </c>
      <c r="E20" s="80" t="s">
        <v>94</v>
      </c>
      <c r="F20" s="25" t="s">
        <v>167</v>
      </c>
      <c r="G20" s="80" t="s">
        <v>40</v>
      </c>
      <c r="H20" s="80" t="s">
        <v>96</v>
      </c>
      <c r="I20" s="78" t="s">
        <v>410</v>
      </c>
      <c r="J20" s="79" t="s">
        <v>30</v>
      </c>
      <c r="K20" s="164">
        <v>6</v>
      </c>
      <c r="L20" s="86">
        <v>4885459496.7014999</v>
      </c>
      <c r="M20" s="86">
        <f t="shared" si="0"/>
        <v>29312756980.209</v>
      </c>
      <c r="N20" s="64"/>
      <c r="O20" s="63"/>
      <c r="P20" s="64"/>
    </row>
    <row r="21" spans="1:16" ht="187.5" customHeight="1">
      <c r="A21" s="104" t="s">
        <v>782</v>
      </c>
      <c r="B21" s="80" t="s">
        <v>758</v>
      </c>
      <c r="C21" s="104" t="s">
        <v>783</v>
      </c>
      <c r="D21" s="104" t="s">
        <v>784</v>
      </c>
      <c r="E21" s="80" t="s">
        <v>94</v>
      </c>
      <c r="F21" s="80" t="s">
        <v>768</v>
      </c>
      <c r="G21" s="80" t="s">
        <v>40</v>
      </c>
      <c r="H21" s="80" t="s">
        <v>96</v>
      </c>
      <c r="I21" s="80" t="s">
        <v>785</v>
      </c>
      <c r="J21" s="80" t="s">
        <v>30</v>
      </c>
      <c r="K21" s="166">
        <v>6</v>
      </c>
      <c r="L21" s="85">
        <v>60000000</v>
      </c>
      <c r="M21" s="85">
        <f t="shared" si="0"/>
        <v>360000000</v>
      </c>
      <c r="N21" s="63"/>
      <c r="O21" s="63"/>
      <c r="P21" s="64"/>
    </row>
    <row r="22" spans="1:16" ht="77.25" customHeight="1">
      <c r="A22" s="104" t="s">
        <v>786</v>
      </c>
      <c r="B22" s="80" t="s">
        <v>758</v>
      </c>
      <c r="C22" s="104" t="s">
        <v>787</v>
      </c>
      <c r="D22" s="103" t="s">
        <v>788</v>
      </c>
      <c r="E22" s="80" t="s">
        <v>70</v>
      </c>
      <c r="F22" s="25" t="s">
        <v>697</v>
      </c>
      <c r="G22" s="25" t="s">
        <v>40</v>
      </c>
      <c r="H22" s="25" t="s">
        <v>96</v>
      </c>
      <c r="I22" s="25" t="s">
        <v>410</v>
      </c>
      <c r="J22" s="79" t="s">
        <v>30</v>
      </c>
      <c r="K22" s="166">
        <v>6</v>
      </c>
      <c r="L22" s="86">
        <v>4885459496.7014999</v>
      </c>
      <c r="M22" s="86">
        <v>4885459496.7014999</v>
      </c>
      <c r="N22" s="64"/>
      <c r="O22" s="63"/>
      <c r="P22" s="64"/>
    </row>
    <row r="23" spans="1:16" ht="111" customHeight="1">
      <c r="A23" s="104" t="s">
        <v>789</v>
      </c>
      <c r="B23" s="80" t="s">
        <v>758</v>
      </c>
      <c r="C23" s="104" t="s">
        <v>790</v>
      </c>
      <c r="D23" s="103" t="s">
        <v>791</v>
      </c>
      <c r="E23" s="80" t="s">
        <v>70</v>
      </c>
      <c r="F23" s="25" t="s">
        <v>768</v>
      </c>
      <c r="G23" s="25" t="s">
        <v>40</v>
      </c>
      <c r="H23" s="25" t="s">
        <v>96</v>
      </c>
      <c r="I23" s="25" t="s">
        <v>410</v>
      </c>
      <c r="J23" s="80" t="s">
        <v>30</v>
      </c>
      <c r="K23" s="166">
        <v>6</v>
      </c>
      <c r="L23" s="85">
        <v>4885459496.7014999</v>
      </c>
      <c r="M23" s="85">
        <f t="shared" ref="M23:M28" si="1">+L23*K23</f>
        <v>29312756980.209</v>
      </c>
      <c r="N23" s="63"/>
      <c r="O23" s="63"/>
      <c r="P23" s="64"/>
    </row>
    <row r="24" spans="1:16" ht="97.5" customHeight="1">
      <c r="A24" s="104" t="s">
        <v>792</v>
      </c>
      <c r="B24" s="80" t="s">
        <v>793</v>
      </c>
      <c r="C24" s="104" t="s">
        <v>794</v>
      </c>
      <c r="D24" s="103" t="s">
        <v>795</v>
      </c>
      <c r="E24" s="80" t="s">
        <v>38</v>
      </c>
      <c r="F24" s="25" t="s">
        <v>796</v>
      </c>
      <c r="G24" s="25" t="s">
        <v>40</v>
      </c>
      <c r="H24" s="25" t="s">
        <v>96</v>
      </c>
      <c r="I24" s="25" t="s">
        <v>797</v>
      </c>
      <c r="J24" s="79" t="s">
        <v>798</v>
      </c>
      <c r="K24" s="80" t="s">
        <v>799</v>
      </c>
      <c r="L24" s="79" t="s">
        <v>800</v>
      </c>
      <c r="M24" s="86">
        <f>3*3256972997.8+408*19046642.25+4700*6707388</f>
        <v>49066672631.400002</v>
      </c>
      <c r="N24" s="64"/>
      <c r="O24" s="63"/>
      <c r="P24" s="64"/>
    </row>
    <row r="25" spans="1:16" ht="139.5" customHeight="1">
      <c r="A25" s="104" t="s">
        <v>801</v>
      </c>
      <c r="B25" s="80" t="s">
        <v>793</v>
      </c>
      <c r="C25" s="104" t="s">
        <v>802</v>
      </c>
      <c r="D25" s="103" t="s">
        <v>803</v>
      </c>
      <c r="E25" s="25" t="s">
        <v>94</v>
      </c>
      <c r="F25" s="25" t="s">
        <v>167</v>
      </c>
      <c r="G25" s="25" t="s">
        <v>40</v>
      </c>
      <c r="H25" s="25" t="s">
        <v>96</v>
      </c>
      <c r="I25" s="25" t="s">
        <v>410</v>
      </c>
      <c r="J25" s="25" t="s">
        <v>30</v>
      </c>
      <c r="K25" s="166">
        <v>6</v>
      </c>
      <c r="L25" s="81">
        <v>4885459496.7014999</v>
      </c>
      <c r="M25" s="81">
        <v>4885459496.7014999</v>
      </c>
      <c r="N25" s="64"/>
      <c r="O25" s="63"/>
      <c r="P25" s="64"/>
    </row>
    <row r="26" spans="1:16" ht="158.25" customHeight="1">
      <c r="A26" s="80" t="s">
        <v>804</v>
      </c>
      <c r="B26" s="80" t="s">
        <v>793</v>
      </c>
      <c r="C26" s="80" t="s">
        <v>805</v>
      </c>
      <c r="D26" s="80" t="s">
        <v>806</v>
      </c>
      <c r="E26" s="80" t="s">
        <v>94</v>
      </c>
      <c r="F26" s="80" t="s">
        <v>768</v>
      </c>
      <c r="G26" s="80" t="s">
        <v>40</v>
      </c>
      <c r="H26" s="80" t="s">
        <v>96</v>
      </c>
      <c r="I26" s="80" t="s">
        <v>410</v>
      </c>
      <c r="J26" s="80" t="s">
        <v>30</v>
      </c>
      <c r="K26" s="166">
        <v>6</v>
      </c>
      <c r="L26" s="87">
        <v>128846382.59999999</v>
      </c>
      <c r="M26" s="87">
        <f t="shared" ref="M26" si="2">+L26*K26</f>
        <v>773078295.5999999</v>
      </c>
      <c r="N26" s="64"/>
      <c r="O26" s="63"/>
      <c r="P26" s="64"/>
    </row>
    <row r="27" spans="1:16" ht="162.75" customHeight="1">
      <c r="A27" s="80" t="s">
        <v>807</v>
      </c>
      <c r="B27" s="80" t="s">
        <v>808</v>
      </c>
      <c r="C27" s="80" t="s">
        <v>809</v>
      </c>
      <c r="D27" s="25" t="s">
        <v>810</v>
      </c>
      <c r="E27" s="80" t="s">
        <v>94</v>
      </c>
      <c r="F27" s="25" t="s">
        <v>371</v>
      </c>
      <c r="G27" s="80" t="s">
        <v>40</v>
      </c>
      <c r="H27" s="80" t="s">
        <v>96</v>
      </c>
      <c r="I27" s="25" t="s">
        <v>811</v>
      </c>
      <c r="J27" s="80" t="s">
        <v>30</v>
      </c>
      <c r="K27" s="166">
        <v>6</v>
      </c>
      <c r="L27" s="81">
        <v>128846382.59999999</v>
      </c>
      <c r="M27" s="81">
        <f t="shared" si="1"/>
        <v>773078295.5999999</v>
      </c>
      <c r="N27" s="64"/>
      <c r="O27" s="63"/>
      <c r="P27" s="64"/>
    </row>
    <row r="28" spans="1:16" ht="89.25" customHeight="1" thickBot="1">
      <c r="A28" s="80" t="s">
        <v>812</v>
      </c>
      <c r="B28" s="80" t="s">
        <v>808</v>
      </c>
      <c r="C28" s="80" t="s">
        <v>813</v>
      </c>
      <c r="D28" s="25" t="s">
        <v>814</v>
      </c>
      <c r="E28" s="80" t="s">
        <v>94</v>
      </c>
      <c r="F28" s="25" t="s">
        <v>815</v>
      </c>
      <c r="G28" s="80" t="s">
        <v>40</v>
      </c>
      <c r="H28" s="80" t="s">
        <v>96</v>
      </c>
      <c r="I28" s="25" t="s">
        <v>811</v>
      </c>
      <c r="J28" s="80" t="s">
        <v>30</v>
      </c>
      <c r="K28" s="166">
        <v>6</v>
      </c>
      <c r="L28" s="87">
        <v>128846382.59999999</v>
      </c>
      <c r="M28" s="87">
        <f t="shared" si="1"/>
        <v>773078295.5999999</v>
      </c>
      <c r="N28" s="64"/>
      <c r="O28" s="63"/>
      <c r="P28" s="64"/>
    </row>
    <row r="29" spans="1:16" ht="24" customHeight="1">
      <c r="A29" s="196" t="s">
        <v>60</v>
      </c>
      <c r="B29" s="196" t="s">
        <v>1</v>
      </c>
      <c r="C29" s="196" t="s">
        <v>1</v>
      </c>
      <c r="D29" s="196" t="s">
        <v>1</v>
      </c>
      <c r="E29" s="196" t="s">
        <v>1</v>
      </c>
      <c r="F29" s="196" t="s">
        <v>1</v>
      </c>
      <c r="G29" s="196" t="s">
        <v>1</v>
      </c>
      <c r="H29" s="196" t="s">
        <v>1</v>
      </c>
      <c r="I29" s="196" t="s">
        <v>1</v>
      </c>
      <c r="J29" s="196" t="s">
        <v>1</v>
      </c>
      <c r="K29" s="196" t="s">
        <v>1</v>
      </c>
      <c r="L29" s="196" t="s">
        <v>1</v>
      </c>
      <c r="M29" s="66">
        <f>SUM(M14:M28)</f>
        <v>278782550238.86993</v>
      </c>
      <c r="N29" s="64"/>
      <c r="O29" s="64"/>
      <c r="P29" s="64"/>
    </row>
    <row r="30" spans="1:16">
      <c r="N30" s="64"/>
      <c r="O30" s="64"/>
      <c r="P30" s="64"/>
    </row>
  </sheetData>
  <mergeCells count="22">
    <mergeCell ref="O14:O16"/>
    <mergeCell ref="A29:L29"/>
    <mergeCell ref="A6:B6"/>
    <mergeCell ref="C6:M6"/>
    <mergeCell ref="A7:B7"/>
    <mergeCell ref="C7:M7"/>
    <mergeCell ref="A8:B8"/>
    <mergeCell ref="C8:M8"/>
    <mergeCell ref="A9:B9"/>
    <mergeCell ref="C9:M9"/>
    <mergeCell ref="A10:B10"/>
    <mergeCell ref="C10:M10"/>
    <mergeCell ref="A12:M12"/>
    <mergeCell ref="A11:B11"/>
    <mergeCell ref="C11:M11"/>
    <mergeCell ref="A5:B5"/>
    <mergeCell ref="C5:M5"/>
    <mergeCell ref="A1:M1"/>
    <mergeCell ref="A2:M2"/>
    <mergeCell ref="A3:M3"/>
    <mergeCell ref="A4:B4"/>
    <mergeCell ref="C4:M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522A0-C411-4CA4-9339-8BC44D141506}">
  <dimension ref="A1:M15"/>
  <sheetViews>
    <sheetView topLeftCell="B11" workbookViewId="0">
      <selection activeCell="K13" sqref="K13"/>
    </sheetView>
  </sheetViews>
  <sheetFormatPr defaultColWidth="11.42578125" defaultRowHeight="14.45"/>
  <cols>
    <col min="1" max="1" width="13.5703125" customWidth="1"/>
    <col min="2" max="2" width="21.85546875" customWidth="1"/>
    <col min="3" max="3" width="26.140625" customWidth="1"/>
    <col min="4" max="4" width="42.5703125" customWidth="1"/>
    <col min="5" max="5" width="14" customWidth="1"/>
    <col min="6" max="6" width="16.140625" customWidth="1"/>
    <col min="7" max="7" width="9.140625" bestFit="1" customWidth="1"/>
    <col min="8" max="8" width="12.5703125" customWidth="1"/>
    <col min="9" max="9" width="23.42578125" customWidth="1"/>
    <col min="10" max="10" width="9.28515625" customWidth="1"/>
    <col min="11" max="11" width="7.7109375" customWidth="1"/>
  </cols>
  <sheetData>
    <row r="1" spans="1:13" ht="27.95" customHeight="1">
      <c r="A1" s="193" t="s">
        <v>816</v>
      </c>
      <c r="B1" s="193"/>
      <c r="C1" s="193"/>
      <c r="D1" s="193"/>
      <c r="E1" s="193"/>
      <c r="F1" s="193"/>
      <c r="G1" s="193"/>
      <c r="H1" s="193"/>
      <c r="I1" s="193"/>
      <c r="J1" s="193"/>
      <c r="K1" s="193"/>
      <c r="L1" s="193"/>
      <c r="M1" s="193"/>
    </row>
    <row r="2" spans="1:13" ht="18" customHeight="1">
      <c r="A2" s="194" t="s">
        <v>2</v>
      </c>
      <c r="B2" s="194"/>
      <c r="C2" s="194"/>
      <c r="D2" s="194"/>
      <c r="E2" s="194"/>
      <c r="F2" s="194"/>
      <c r="G2" s="194"/>
      <c r="H2" s="194"/>
      <c r="I2" s="194"/>
      <c r="J2" s="194"/>
      <c r="K2" s="194"/>
      <c r="L2" s="194"/>
      <c r="M2" s="194"/>
    </row>
    <row r="3" spans="1:13" ht="20.100000000000001" customHeight="1">
      <c r="A3" s="195" t="s">
        <v>3</v>
      </c>
      <c r="B3" s="195"/>
      <c r="C3" s="195"/>
      <c r="D3" s="195"/>
      <c r="E3" s="195"/>
      <c r="F3" s="195"/>
      <c r="G3" s="195"/>
      <c r="H3" s="195"/>
      <c r="I3" s="195"/>
      <c r="J3" s="195"/>
      <c r="K3" s="195"/>
      <c r="L3" s="195"/>
      <c r="M3" s="195"/>
    </row>
    <row r="4" spans="1:13" ht="27.95" customHeight="1">
      <c r="A4" s="259" t="s">
        <v>4</v>
      </c>
      <c r="B4" s="259"/>
      <c r="C4" s="260" t="s">
        <v>817</v>
      </c>
      <c r="D4" s="260"/>
      <c r="E4" s="260"/>
      <c r="F4" s="260"/>
      <c r="G4" s="260"/>
      <c r="H4" s="260"/>
      <c r="I4" s="260"/>
      <c r="J4" s="260"/>
      <c r="K4" s="260"/>
      <c r="L4" s="260"/>
      <c r="M4" s="260"/>
    </row>
    <row r="5" spans="1:13" ht="30.75" customHeight="1">
      <c r="A5" s="259" t="s">
        <v>6</v>
      </c>
      <c r="B5" s="259"/>
      <c r="C5" s="260" t="s">
        <v>620</v>
      </c>
      <c r="D5" s="260"/>
      <c r="E5" s="260"/>
      <c r="F5" s="260"/>
      <c r="G5" s="260"/>
      <c r="H5" s="260"/>
      <c r="I5" s="260"/>
      <c r="J5" s="260"/>
      <c r="K5" s="260"/>
      <c r="L5" s="260"/>
      <c r="M5" s="260"/>
    </row>
    <row r="6" spans="1:13" ht="21.95" customHeight="1">
      <c r="A6" s="259" t="s">
        <v>8</v>
      </c>
      <c r="B6" s="259"/>
      <c r="C6" s="260" t="s">
        <v>604</v>
      </c>
      <c r="D6" s="260"/>
      <c r="E6" s="260"/>
      <c r="F6" s="260"/>
      <c r="G6" s="260"/>
      <c r="H6" s="260"/>
      <c r="I6" s="260"/>
      <c r="J6" s="260"/>
      <c r="K6" s="260"/>
      <c r="L6" s="260"/>
      <c r="M6" s="260"/>
    </row>
    <row r="7" spans="1:13" ht="21.95" customHeight="1">
      <c r="A7" s="259" t="s">
        <v>10</v>
      </c>
      <c r="B7" s="259"/>
      <c r="C7" s="260" t="s">
        <v>818</v>
      </c>
      <c r="D7" s="260"/>
      <c r="E7" s="260"/>
      <c r="F7" s="260"/>
      <c r="G7" s="260"/>
      <c r="H7" s="260"/>
      <c r="I7" s="260"/>
      <c r="J7" s="260"/>
      <c r="K7" s="260"/>
      <c r="L7" s="260"/>
      <c r="M7" s="260"/>
    </row>
    <row r="8" spans="1:13" ht="21.95" customHeight="1">
      <c r="A8" s="259" t="s">
        <v>12</v>
      </c>
      <c r="B8" s="259"/>
      <c r="C8" s="260" t="s">
        <v>819</v>
      </c>
      <c r="D8" s="260"/>
      <c r="E8" s="260"/>
      <c r="F8" s="260"/>
      <c r="G8" s="260"/>
      <c r="H8" s="260"/>
      <c r="I8" s="260"/>
      <c r="J8" s="260"/>
      <c r="K8" s="260"/>
      <c r="L8" s="260"/>
      <c r="M8" s="260"/>
    </row>
    <row r="9" spans="1:13" ht="42" customHeight="1">
      <c r="A9" s="173" t="s">
        <v>14</v>
      </c>
      <c r="B9" s="173"/>
      <c r="C9" s="174" t="s">
        <v>820</v>
      </c>
      <c r="D9" s="174"/>
      <c r="E9" s="174"/>
      <c r="F9" s="174"/>
      <c r="G9" s="174"/>
      <c r="H9" s="174"/>
      <c r="I9" s="174"/>
      <c r="J9" s="174"/>
      <c r="K9" s="174"/>
      <c r="L9" s="174"/>
      <c r="M9" s="174"/>
    </row>
    <row r="10" spans="1:13" ht="78.75" customHeight="1">
      <c r="A10" s="173" t="s">
        <v>16</v>
      </c>
      <c r="B10" s="173"/>
      <c r="C10" s="174" t="s">
        <v>821</v>
      </c>
      <c r="D10" s="174"/>
      <c r="E10" s="174"/>
      <c r="F10" s="174"/>
      <c r="G10" s="174"/>
      <c r="H10" s="174"/>
      <c r="I10" s="174"/>
      <c r="J10" s="174"/>
      <c r="K10" s="174"/>
      <c r="L10" s="174"/>
      <c r="M10" s="174"/>
    </row>
    <row r="11" spans="1:13" ht="54" customHeight="1">
      <c r="A11" s="177" t="s">
        <v>18</v>
      </c>
      <c r="B11" s="177"/>
      <c r="C11" s="308"/>
      <c r="D11" s="308"/>
      <c r="E11" s="308"/>
      <c r="F11" s="308"/>
      <c r="G11" s="308"/>
      <c r="H11" s="308"/>
      <c r="I11" s="308"/>
      <c r="J11" s="308"/>
      <c r="K11" s="308"/>
      <c r="L11" s="308"/>
      <c r="M11" s="308"/>
    </row>
    <row r="12" spans="1:13" ht="20.100000000000001" customHeight="1">
      <c r="A12" s="195" t="s">
        <v>20</v>
      </c>
      <c r="B12" s="195"/>
      <c r="C12" s="195"/>
      <c r="D12" s="195"/>
      <c r="E12" s="195"/>
      <c r="F12" s="195"/>
      <c r="G12" s="195"/>
      <c r="H12" s="195"/>
      <c r="I12" s="195"/>
      <c r="J12" s="195"/>
      <c r="K12" s="195"/>
      <c r="L12" s="195"/>
      <c r="M12" s="195"/>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3" ht="255.75" customHeight="1">
      <c r="A14" s="7" t="s">
        <v>822</v>
      </c>
      <c r="B14" s="109" t="s">
        <v>823</v>
      </c>
      <c r="C14" s="25" t="s">
        <v>824</v>
      </c>
      <c r="D14" s="80" t="s">
        <v>825</v>
      </c>
      <c r="E14" s="80" t="s">
        <v>94</v>
      </c>
      <c r="F14" s="80" t="s">
        <v>371</v>
      </c>
      <c r="G14" s="80" t="s">
        <v>40</v>
      </c>
      <c r="H14" s="80" t="s">
        <v>216</v>
      </c>
      <c r="I14" s="25" t="s">
        <v>826</v>
      </c>
      <c r="J14" s="80" t="s">
        <v>827</v>
      </c>
      <c r="K14" s="80" t="s">
        <v>1</v>
      </c>
      <c r="L14" s="102" t="s">
        <v>1</v>
      </c>
      <c r="M14" s="102" t="s">
        <v>1</v>
      </c>
    </row>
    <row r="15" spans="1:13" ht="24" customHeight="1">
      <c r="A15" s="268" t="s">
        <v>60</v>
      </c>
      <c r="B15" s="268"/>
      <c r="C15" s="268"/>
      <c r="D15" s="268"/>
      <c r="E15" s="268"/>
      <c r="F15" s="268"/>
      <c r="G15" s="268"/>
      <c r="H15" s="268"/>
      <c r="I15" s="268"/>
      <c r="J15" s="268"/>
      <c r="K15" s="268"/>
      <c r="L15" s="268"/>
      <c r="M15" s="4" t="s">
        <v>1</v>
      </c>
    </row>
  </sheetData>
  <mergeCells count="21">
    <mergeCell ref="A5:B5"/>
    <mergeCell ref="C5:M5"/>
    <mergeCell ref="A1:M1"/>
    <mergeCell ref="A2:M2"/>
    <mergeCell ref="A3:M3"/>
    <mergeCell ref="A4:B4"/>
    <mergeCell ref="C4:M4"/>
    <mergeCell ref="A6:B6"/>
    <mergeCell ref="C6:M6"/>
    <mergeCell ref="A7:B7"/>
    <mergeCell ref="C7:M7"/>
    <mergeCell ref="A8:B8"/>
    <mergeCell ref="C8:M8"/>
    <mergeCell ref="A12:M12"/>
    <mergeCell ref="A15:L15"/>
    <mergeCell ref="A9:B9"/>
    <mergeCell ref="C9:M9"/>
    <mergeCell ref="A10:B10"/>
    <mergeCell ref="C10:M10"/>
    <mergeCell ref="A11:B11"/>
    <mergeCell ref="C11:M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0F3B-9BCA-40B0-844F-71F6C0411CA0}">
  <dimension ref="A1:M16"/>
  <sheetViews>
    <sheetView topLeftCell="A10" workbookViewId="0">
      <selection activeCell="K13" sqref="K13"/>
    </sheetView>
  </sheetViews>
  <sheetFormatPr defaultColWidth="11.42578125" defaultRowHeight="15" customHeight="1"/>
  <cols>
    <col min="1" max="1" width="11.5703125" customWidth="1"/>
    <col min="2" max="2" width="14.5703125" customWidth="1"/>
    <col min="3" max="3" width="26.140625" customWidth="1"/>
    <col min="4" max="4" width="51.28515625" customWidth="1"/>
    <col min="5" max="5" width="14" customWidth="1"/>
    <col min="6" max="6" width="16.140625" customWidth="1"/>
    <col min="9" max="9" width="23.42578125" customWidth="1"/>
    <col min="10" max="10" width="7.5703125" customWidth="1"/>
    <col min="11" max="11" width="7.7109375" customWidth="1"/>
  </cols>
  <sheetData>
    <row r="1" spans="1:13" ht="27.95" customHeight="1">
      <c r="A1" s="193" t="s">
        <v>828</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7.95" customHeight="1">
      <c r="A4" s="259" t="s">
        <v>4</v>
      </c>
      <c r="B4" s="259" t="s">
        <v>1</v>
      </c>
      <c r="C4" s="260" t="s">
        <v>829</v>
      </c>
      <c r="D4" s="260" t="s">
        <v>1</v>
      </c>
      <c r="E4" s="260" t="s">
        <v>1</v>
      </c>
      <c r="F4" s="260" t="s">
        <v>1</v>
      </c>
      <c r="G4" s="260" t="s">
        <v>1</v>
      </c>
      <c r="H4" s="260" t="s">
        <v>1</v>
      </c>
      <c r="I4" s="260" t="s">
        <v>1</v>
      </c>
      <c r="J4" s="260" t="s">
        <v>1</v>
      </c>
      <c r="K4" s="260" t="s">
        <v>1</v>
      </c>
      <c r="L4" s="260" t="s">
        <v>1</v>
      </c>
      <c r="M4" s="260" t="s">
        <v>1</v>
      </c>
    </row>
    <row r="5" spans="1:13" ht="21.95" customHeight="1">
      <c r="A5" s="259" t="s">
        <v>6</v>
      </c>
      <c r="B5" s="259" t="s">
        <v>1</v>
      </c>
      <c r="C5" s="260" t="s">
        <v>1</v>
      </c>
      <c r="D5" s="260" t="s">
        <v>1</v>
      </c>
      <c r="E5" s="260" t="s">
        <v>1</v>
      </c>
      <c r="F5" s="260" t="s">
        <v>1</v>
      </c>
      <c r="G5" s="260" t="s">
        <v>1</v>
      </c>
      <c r="H5" s="260" t="s">
        <v>1</v>
      </c>
      <c r="I5" s="260" t="s">
        <v>1</v>
      </c>
      <c r="J5" s="260" t="s">
        <v>1</v>
      </c>
      <c r="K5" s="260" t="s">
        <v>1</v>
      </c>
      <c r="L5" s="260" t="s">
        <v>1</v>
      </c>
      <c r="M5" s="260" t="s">
        <v>1</v>
      </c>
    </row>
    <row r="6" spans="1:13" ht="21.95" customHeight="1">
      <c r="A6" s="259" t="s">
        <v>8</v>
      </c>
      <c r="B6" s="259" t="s">
        <v>1</v>
      </c>
      <c r="C6" s="260" t="s">
        <v>604</v>
      </c>
      <c r="D6" s="260" t="s">
        <v>1</v>
      </c>
      <c r="E6" s="260" t="s">
        <v>1</v>
      </c>
      <c r="F6" s="260" t="s">
        <v>1</v>
      </c>
      <c r="G6" s="260" t="s">
        <v>1</v>
      </c>
      <c r="H6" s="260" t="s">
        <v>1</v>
      </c>
      <c r="I6" s="260" t="s">
        <v>1</v>
      </c>
      <c r="J6" s="260" t="s">
        <v>1</v>
      </c>
      <c r="K6" s="260" t="s">
        <v>1</v>
      </c>
      <c r="L6" s="260" t="s">
        <v>1</v>
      </c>
      <c r="M6" s="260" t="s">
        <v>1</v>
      </c>
    </row>
    <row r="7" spans="1:13" ht="21.95" customHeight="1">
      <c r="A7" s="259" t="s">
        <v>10</v>
      </c>
      <c r="B7" s="259" t="s">
        <v>1</v>
      </c>
      <c r="C7" s="260" t="s">
        <v>818</v>
      </c>
      <c r="D7" s="260" t="s">
        <v>1</v>
      </c>
      <c r="E7" s="260" t="s">
        <v>1</v>
      </c>
      <c r="F7" s="260" t="s">
        <v>1</v>
      </c>
      <c r="G7" s="260" t="s">
        <v>1</v>
      </c>
      <c r="H7" s="260" t="s">
        <v>1</v>
      </c>
      <c r="I7" s="260" t="s">
        <v>1</v>
      </c>
      <c r="J7" s="260" t="s">
        <v>1</v>
      </c>
      <c r="K7" s="260" t="s">
        <v>1</v>
      </c>
      <c r="L7" s="260" t="s">
        <v>1</v>
      </c>
      <c r="M7" s="260" t="s">
        <v>1</v>
      </c>
    </row>
    <row r="8" spans="1:13" ht="21.95" customHeight="1">
      <c r="A8" s="259" t="s">
        <v>12</v>
      </c>
      <c r="B8" s="259" t="s">
        <v>1</v>
      </c>
      <c r="C8" s="260" t="s">
        <v>830</v>
      </c>
      <c r="D8" s="260" t="s">
        <v>1</v>
      </c>
      <c r="E8" s="260" t="s">
        <v>1</v>
      </c>
      <c r="F8" s="260" t="s">
        <v>1</v>
      </c>
      <c r="G8" s="260" t="s">
        <v>1</v>
      </c>
      <c r="H8" s="260" t="s">
        <v>1</v>
      </c>
      <c r="I8" s="260" t="s">
        <v>1</v>
      </c>
      <c r="J8" s="260" t="s">
        <v>1</v>
      </c>
      <c r="K8" s="260" t="s">
        <v>1</v>
      </c>
      <c r="L8" s="260" t="s">
        <v>1</v>
      </c>
      <c r="M8" s="260" t="s">
        <v>1</v>
      </c>
    </row>
    <row r="9" spans="1:13" ht="22.9" customHeight="1">
      <c r="A9" s="259" t="s">
        <v>14</v>
      </c>
      <c r="B9" s="259" t="s">
        <v>1</v>
      </c>
      <c r="C9" s="260" t="s">
        <v>831</v>
      </c>
      <c r="D9" s="260" t="s">
        <v>1</v>
      </c>
      <c r="E9" s="260" t="s">
        <v>1</v>
      </c>
      <c r="F9" s="260" t="s">
        <v>1</v>
      </c>
      <c r="G9" s="260" t="s">
        <v>1</v>
      </c>
      <c r="H9" s="260" t="s">
        <v>1</v>
      </c>
      <c r="I9" s="260" t="s">
        <v>1</v>
      </c>
      <c r="J9" s="260" t="s">
        <v>1</v>
      </c>
      <c r="K9" s="260" t="s">
        <v>1</v>
      </c>
      <c r="L9" s="260" t="s">
        <v>1</v>
      </c>
      <c r="M9" s="260" t="s">
        <v>1</v>
      </c>
    </row>
    <row r="10" spans="1:13" ht="59.45" customHeight="1">
      <c r="A10" s="259" t="s">
        <v>16</v>
      </c>
      <c r="B10" s="259" t="s">
        <v>1</v>
      </c>
      <c r="C10" s="260" t="s">
        <v>832</v>
      </c>
      <c r="D10" s="260" t="s">
        <v>1</v>
      </c>
      <c r="E10" s="260" t="s">
        <v>1</v>
      </c>
      <c r="F10" s="260" t="s">
        <v>1</v>
      </c>
      <c r="G10" s="260" t="s">
        <v>1</v>
      </c>
      <c r="H10" s="260" t="s">
        <v>1</v>
      </c>
      <c r="I10" s="260" t="s">
        <v>1</v>
      </c>
      <c r="J10" s="260" t="s">
        <v>1</v>
      </c>
      <c r="K10" s="260" t="s">
        <v>1</v>
      </c>
      <c r="L10" s="260" t="s">
        <v>1</v>
      </c>
      <c r="M10" s="260" t="s">
        <v>1</v>
      </c>
    </row>
    <row r="11" spans="1:13" ht="61.9" customHeight="1">
      <c r="A11" s="177" t="s">
        <v>18</v>
      </c>
      <c r="B11" s="177"/>
      <c r="C11" s="309"/>
      <c r="D11" s="309"/>
      <c r="E11" s="309"/>
      <c r="F11" s="309"/>
      <c r="G11" s="309"/>
      <c r="H11" s="309"/>
      <c r="I11" s="309"/>
      <c r="J11" s="309"/>
      <c r="K11" s="309"/>
      <c r="L11" s="309"/>
      <c r="M11" s="309"/>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3" ht="164.25" customHeight="1">
      <c r="A14" s="7" t="s">
        <v>833</v>
      </c>
      <c r="B14" s="2" t="s">
        <v>834</v>
      </c>
      <c r="C14" s="2" t="s">
        <v>835</v>
      </c>
      <c r="D14" s="23" t="s">
        <v>836</v>
      </c>
      <c r="E14" s="7" t="s">
        <v>94</v>
      </c>
      <c r="F14" s="2" t="s">
        <v>371</v>
      </c>
      <c r="G14" s="2" t="s">
        <v>40</v>
      </c>
      <c r="H14" s="2" t="s">
        <v>216</v>
      </c>
      <c r="I14" s="2" t="s">
        <v>837</v>
      </c>
      <c r="J14" s="83" t="s">
        <v>1</v>
      </c>
      <c r="K14" s="83" t="s">
        <v>1</v>
      </c>
      <c r="L14" s="84" t="s">
        <v>1</v>
      </c>
      <c r="M14" s="84" t="s">
        <v>1</v>
      </c>
    </row>
    <row r="15" spans="1:13" ht="120" customHeight="1">
      <c r="A15" s="7" t="s">
        <v>838</v>
      </c>
      <c r="B15" s="83" t="s">
        <v>834</v>
      </c>
      <c r="C15" s="83" t="s">
        <v>839</v>
      </c>
      <c r="D15" s="25" t="s">
        <v>840</v>
      </c>
      <c r="E15" s="80" t="s">
        <v>94</v>
      </c>
      <c r="F15" s="83" t="s">
        <v>371</v>
      </c>
      <c r="G15" s="83" t="s">
        <v>40</v>
      </c>
      <c r="H15" s="83" t="s">
        <v>216</v>
      </c>
      <c r="I15" s="83" t="s">
        <v>837</v>
      </c>
      <c r="J15" s="83" t="s">
        <v>1</v>
      </c>
      <c r="K15" s="83" t="s">
        <v>1</v>
      </c>
      <c r="L15" s="84" t="s">
        <v>1</v>
      </c>
      <c r="M15" s="84" t="s">
        <v>1</v>
      </c>
    </row>
    <row r="16" spans="1:13" ht="24" customHeight="1">
      <c r="A16" s="268" t="s">
        <v>60</v>
      </c>
      <c r="B16" s="268" t="s">
        <v>1</v>
      </c>
      <c r="C16" s="268" t="s">
        <v>1</v>
      </c>
      <c r="D16" s="268" t="s">
        <v>1</v>
      </c>
      <c r="E16" s="268" t="s">
        <v>1</v>
      </c>
      <c r="F16" s="268" t="s">
        <v>1</v>
      </c>
      <c r="G16" s="268" t="s">
        <v>1</v>
      </c>
      <c r="H16" s="268" t="s">
        <v>1</v>
      </c>
      <c r="I16" s="268" t="s">
        <v>1</v>
      </c>
      <c r="J16" s="268" t="s">
        <v>1</v>
      </c>
      <c r="K16" s="268" t="s">
        <v>1</v>
      </c>
      <c r="L16" s="268" t="s">
        <v>1</v>
      </c>
      <c r="M16" s="4" t="s">
        <v>1</v>
      </c>
    </row>
  </sheetData>
  <mergeCells count="21">
    <mergeCell ref="A16:L16"/>
    <mergeCell ref="A6:B6"/>
    <mergeCell ref="C6:M6"/>
    <mergeCell ref="A7:B7"/>
    <mergeCell ref="C7:M7"/>
    <mergeCell ref="A8:B8"/>
    <mergeCell ref="C8:M8"/>
    <mergeCell ref="A9:B9"/>
    <mergeCell ref="C9:M9"/>
    <mergeCell ref="A10:B10"/>
    <mergeCell ref="C10:M10"/>
    <mergeCell ref="A12:M12"/>
    <mergeCell ref="A11:B11"/>
    <mergeCell ref="C11:M11"/>
    <mergeCell ref="A5:B5"/>
    <mergeCell ref="C5:M5"/>
    <mergeCell ref="A1:M1"/>
    <mergeCell ref="A2:M2"/>
    <mergeCell ref="A3:M3"/>
    <mergeCell ref="A4:B4"/>
    <mergeCell ref="C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topLeftCell="A4" workbookViewId="0">
      <selection activeCell="C19" sqref="C19"/>
    </sheetView>
  </sheetViews>
  <sheetFormatPr defaultColWidth="8.85546875" defaultRowHeight="14.45"/>
  <cols>
    <col min="1" max="1" width="34.85546875" customWidth="1"/>
    <col min="2" max="2" width="12.85546875" customWidth="1"/>
    <col min="3" max="3" width="42.85546875" customWidth="1"/>
    <col min="4" max="4" width="8.85546875" customWidth="1"/>
    <col min="5" max="5" width="14.85546875" customWidth="1"/>
    <col min="6" max="7" width="10.85546875" customWidth="1"/>
    <col min="8" max="8" width="14.85546875" customWidth="1"/>
    <col min="9" max="9" width="16.85546875" customWidth="1"/>
    <col min="10" max="10" width="30.85546875" customWidth="1"/>
    <col min="11" max="11" width="40.85546875" customWidth="1"/>
  </cols>
  <sheetData>
    <row r="1" spans="1:11" ht="27.95" customHeight="1">
      <c r="A1" s="193" t="s">
        <v>841</v>
      </c>
      <c r="B1" s="193" t="s">
        <v>1</v>
      </c>
      <c r="C1" s="193" t="s">
        <v>1</v>
      </c>
      <c r="D1" s="193" t="s">
        <v>1</v>
      </c>
      <c r="E1" s="193" t="s">
        <v>1</v>
      </c>
      <c r="F1" s="193" t="s">
        <v>1</v>
      </c>
      <c r="G1" s="193" t="s">
        <v>1</v>
      </c>
      <c r="H1" s="193" t="s">
        <v>1</v>
      </c>
      <c r="I1" s="193" t="s">
        <v>1</v>
      </c>
      <c r="J1" s="193" t="s">
        <v>1</v>
      </c>
      <c r="K1" s="193" t="s">
        <v>1</v>
      </c>
    </row>
    <row r="2" spans="1:11" ht="18" customHeight="1">
      <c r="A2" s="194" t="s">
        <v>842</v>
      </c>
      <c r="B2" s="194" t="s">
        <v>1</v>
      </c>
      <c r="C2" s="194" t="s">
        <v>1</v>
      </c>
      <c r="D2" s="194" t="s">
        <v>1</v>
      </c>
      <c r="E2" s="194" t="s">
        <v>1</v>
      </c>
      <c r="F2" s="194" t="s">
        <v>1</v>
      </c>
      <c r="G2" s="194" t="s">
        <v>1</v>
      </c>
      <c r="H2" s="194" t="s">
        <v>1</v>
      </c>
      <c r="I2" s="194" t="s">
        <v>1</v>
      </c>
      <c r="J2" s="194" t="s">
        <v>1</v>
      </c>
      <c r="K2" s="194" t="s">
        <v>1</v>
      </c>
    </row>
    <row r="4" spans="1:11" ht="26.1" customHeight="1">
      <c r="A4" s="1" t="s">
        <v>843</v>
      </c>
      <c r="B4" s="1" t="s">
        <v>844</v>
      </c>
      <c r="C4" s="1" t="s">
        <v>24</v>
      </c>
      <c r="D4" s="1" t="s">
        <v>845</v>
      </c>
      <c r="E4" s="1" t="s">
        <v>846</v>
      </c>
      <c r="F4" s="1" t="s">
        <v>30</v>
      </c>
      <c r="G4" s="1" t="s">
        <v>847</v>
      </c>
      <c r="H4" s="1" t="s">
        <v>848</v>
      </c>
      <c r="I4" s="1" t="s">
        <v>849</v>
      </c>
      <c r="J4" s="1" t="s">
        <v>850</v>
      </c>
      <c r="K4" s="1" t="s">
        <v>851</v>
      </c>
    </row>
    <row r="5" spans="1:11" ht="21.95" customHeight="1">
      <c r="A5" s="310" t="s">
        <v>852</v>
      </c>
      <c r="B5" s="310" t="s">
        <v>1</v>
      </c>
      <c r="C5" s="310" t="s">
        <v>1</v>
      </c>
      <c r="D5" s="310" t="s">
        <v>1</v>
      </c>
      <c r="E5" s="310" t="s">
        <v>1</v>
      </c>
      <c r="F5" s="310" t="s">
        <v>1</v>
      </c>
      <c r="G5" s="310" t="s">
        <v>1</v>
      </c>
      <c r="H5" s="310" t="s">
        <v>1</v>
      </c>
      <c r="I5" s="310" t="s">
        <v>1</v>
      </c>
      <c r="J5" s="310" t="s">
        <v>1</v>
      </c>
      <c r="K5" s="310" t="s">
        <v>1</v>
      </c>
    </row>
    <row r="6" spans="1:11" ht="27.95" customHeight="1">
      <c r="A6" s="2" t="s">
        <v>852</v>
      </c>
      <c r="B6" s="2" t="s">
        <v>853</v>
      </c>
      <c r="C6" s="2" t="s">
        <v>854</v>
      </c>
      <c r="D6" s="2">
        <v>2023</v>
      </c>
      <c r="E6" s="3">
        <v>956712287</v>
      </c>
      <c r="F6" s="2" t="s">
        <v>85</v>
      </c>
      <c r="G6" s="2">
        <v>616.98</v>
      </c>
      <c r="H6" s="3">
        <v>1612662.936367467</v>
      </c>
      <c r="I6" s="3">
        <v>1928422.3393082169</v>
      </c>
      <c r="J6" s="2" t="s">
        <v>855</v>
      </c>
      <c r="K6" s="2" t="s">
        <v>856</v>
      </c>
    </row>
    <row r="7" spans="1:11" ht="27.95" customHeight="1">
      <c r="A7" s="5" t="s">
        <v>852</v>
      </c>
      <c r="B7" s="5" t="s">
        <v>857</v>
      </c>
      <c r="C7" s="5" t="s">
        <v>858</v>
      </c>
      <c r="D7" s="5">
        <v>2024</v>
      </c>
      <c r="E7" s="6">
        <v>881674344</v>
      </c>
      <c r="F7" s="5" t="s">
        <v>85</v>
      </c>
      <c r="G7" s="5">
        <v>601.91999999999996</v>
      </c>
      <c r="H7" s="6">
        <v>1523360.775119618</v>
      </c>
      <c r="I7" s="6">
        <v>1680266.934956938</v>
      </c>
      <c r="J7" s="5" t="s">
        <v>855</v>
      </c>
      <c r="K7" s="5" t="s">
        <v>859</v>
      </c>
    </row>
    <row r="8" spans="1:11" ht="27.95" customHeight="1">
      <c r="A8" s="2" t="s">
        <v>852</v>
      </c>
      <c r="B8" s="2" t="s">
        <v>860</v>
      </c>
      <c r="C8" s="2" t="s">
        <v>861</v>
      </c>
      <c r="D8" s="2">
        <v>2024</v>
      </c>
      <c r="E8" s="3">
        <v>1266530307.6900001</v>
      </c>
      <c r="F8" s="2" t="s">
        <v>85</v>
      </c>
      <c r="G8" s="2">
        <v>766.08</v>
      </c>
      <c r="H8" s="3">
        <v>1719391.6040068921</v>
      </c>
      <c r="I8" s="3">
        <v>1896488.9392196019</v>
      </c>
      <c r="J8" s="2" t="s">
        <v>855</v>
      </c>
      <c r="K8" s="2" t="s">
        <v>862</v>
      </c>
    </row>
    <row r="9" spans="1:11" ht="27.95" customHeight="1">
      <c r="A9" s="5" t="s">
        <v>852</v>
      </c>
      <c r="B9" s="5" t="s">
        <v>863</v>
      </c>
      <c r="C9" s="5" t="s">
        <v>864</v>
      </c>
      <c r="D9" s="5">
        <v>2025</v>
      </c>
      <c r="E9" s="6">
        <v>176523619</v>
      </c>
      <c r="F9" s="5" t="s">
        <v>85</v>
      </c>
      <c r="G9" s="5">
        <v>144</v>
      </c>
      <c r="H9" s="6">
        <v>1274892.803888889</v>
      </c>
      <c r="I9" s="6">
        <v>1339912.336887222</v>
      </c>
      <c r="J9" s="5" t="s">
        <v>855</v>
      </c>
      <c r="K9" s="5" t="s">
        <v>865</v>
      </c>
    </row>
    <row r="10" spans="1:11" ht="27.95" customHeight="1">
      <c r="A10" s="2" t="s">
        <v>852</v>
      </c>
      <c r="B10" s="2" t="s">
        <v>866</v>
      </c>
      <c r="C10" s="2" t="s">
        <v>867</v>
      </c>
      <c r="D10" s="2">
        <v>2023</v>
      </c>
      <c r="E10" s="3">
        <v>956712287</v>
      </c>
      <c r="F10" s="2" t="s">
        <v>85</v>
      </c>
      <c r="G10" s="2">
        <v>622.44000000000005</v>
      </c>
      <c r="H10" s="3">
        <v>1598516.770258981</v>
      </c>
      <c r="I10" s="3">
        <v>1911506.353875689</v>
      </c>
      <c r="J10" s="2" t="s">
        <v>855</v>
      </c>
      <c r="K10" s="2" t="s">
        <v>868</v>
      </c>
    </row>
    <row r="11" spans="1:11" ht="21.95" customHeight="1">
      <c r="A11" s="310" t="s">
        <v>480</v>
      </c>
      <c r="B11" s="310" t="s">
        <v>1</v>
      </c>
      <c r="C11" s="310" t="s">
        <v>1</v>
      </c>
      <c r="D11" s="310" t="s">
        <v>1</v>
      </c>
      <c r="E11" s="310" t="s">
        <v>1</v>
      </c>
      <c r="F11" s="310" t="s">
        <v>1</v>
      </c>
      <c r="G11" s="310" t="s">
        <v>1</v>
      </c>
      <c r="H11" s="310" t="s">
        <v>1</v>
      </c>
      <c r="I11" s="310" t="s">
        <v>1</v>
      </c>
      <c r="J11" s="310" t="s">
        <v>1</v>
      </c>
      <c r="K11" s="310" t="s">
        <v>1</v>
      </c>
    </row>
    <row r="12" spans="1:11" ht="27.95" customHeight="1">
      <c r="A12" s="2" t="s">
        <v>480</v>
      </c>
      <c r="B12" s="2" t="s">
        <v>869</v>
      </c>
      <c r="C12" s="2" t="s">
        <v>870</v>
      </c>
      <c r="D12" s="2">
        <v>2025</v>
      </c>
      <c r="E12" s="3">
        <v>369998937</v>
      </c>
      <c r="F12" s="2" t="s">
        <v>85</v>
      </c>
      <c r="G12" s="2">
        <v>226.99</v>
      </c>
      <c r="H12" s="3">
        <v>1695223.994360985</v>
      </c>
      <c r="I12" s="3">
        <v>1781680.418073395</v>
      </c>
      <c r="J12" s="2" t="s">
        <v>855</v>
      </c>
      <c r="K12" s="2" t="s">
        <v>871</v>
      </c>
    </row>
    <row r="13" spans="1:11" ht="27.95" customHeight="1">
      <c r="A13" s="5" t="s">
        <v>480</v>
      </c>
      <c r="B13" s="5" t="s">
        <v>872</v>
      </c>
      <c r="C13" s="5" t="s">
        <v>873</v>
      </c>
      <c r="D13" s="5">
        <v>2025</v>
      </c>
      <c r="E13" s="6">
        <v>781230464</v>
      </c>
      <c r="F13" s="5" t="s">
        <v>85</v>
      </c>
      <c r="G13" s="5">
        <v>394.24</v>
      </c>
      <c r="H13" s="6">
        <v>2060875.8181818179</v>
      </c>
      <c r="I13" s="6">
        <v>2165980.4849090911</v>
      </c>
      <c r="J13" s="5" t="s">
        <v>855</v>
      </c>
      <c r="K13" s="5" t="s">
        <v>874</v>
      </c>
    </row>
    <row r="14" spans="1:11" ht="27.95" customHeight="1">
      <c r="A14" s="2" t="s">
        <v>480</v>
      </c>
      <c r="B14" s="2" t="s">
        <v>875</v>
      </c>
      <c r="C14" s="2" t="s">
        <v>876</v>
      </c>
      <c r="D14" s="2">
        <v>2025</v>
      </c>
      <c r="E14" s="3">
        <v>811526737</v>
      </c>
      <c r="F14" s="2" t="s">
        <v>85</v>
      </c>
      <c r="G14" s="2">
        <v>750.67</v>
      </c>
      <c r="H14" s="3">
        <v>1124312.6893042219</v>
      </c>
      <c r="I14" s="3">
        <v>1181652.6364587371</v>
      </c>
      <c r="J14" s="2" t="s">
        <v>855</v>
      </c>
      <c r="K14" s="2" t="s">
        <v>877</v>
      </c>
    </row>
    <row r="15" spans="1:11" ht="27.95" customHeight="1">
      <c r="A15" s="5" t="s">
        <v>480</v>
      </c>
      <c r="B15" s="5" t="s">
        <v>878</v>
      </c>
      <c r="C15" s="5" t="s">
        <v>879</v>
      </c>
      <c r="D15" s="5">
        <v>2024</v>
      </c>
      <c r="E15" s="6">
        <v>499146432</v>
      </c>
      <c r="F15" s="5" t="s">
        <v>85</v>
      </c>
      <c r="G15" s="5">
        <v>376.4</v>
      </c>
      <c r="H15" s="6">
        <v>1379150.609139214</v>
      </c>
      <c r="I15" s="6">
        <v>1521203.121880552</v>
      </c>
      <c r="J15" s="5" t="s">
        <v>855</v>
      </c>
      <c r="K15" s="5" t="s">
        <v>880</v>
      </c>
    </row>
    <row r="16" spans="1:11" ht="21.95" customHeight="1">
      <c r="A16" s="310" t="s">
        <v>428</v>
      </c>
      <c r="B16" s="310" t="s">
        <v>1</v>
      </c>
      <c r="C16" s="310" t="s">
        <v>1</v>
      </c>
      <c r="D16" s="310" t="s">
        <v>1</v>
      </c>
      <c r="E16" s="310" t="s">
        <v>1</v>
      </c>
      <c r="F16" s="310" t="s">
        <v>1</v>
      </c>
      <c r="G16" s="310" t="s">
        <v>1</v>
      </c>
      <c r="H16" s="310" t="s">
        <v>1</v>
      </c>
      <c r="I16" s="310" t="s">
        <v>1</v>
      </c>
      <c r="J16" s="310" t="s">
        <v>1</v>
      </c>
      <c r="K16" s="310" t="s">
        <v>1</v>
      </c>
    </row>
    <row r="17" spans="1:11" ht="27.95" customHeight="1">
      <c r="A17" s="2" t="s">
        <v>428</v>
      </c>
      <c r="B17" s="2" t="s">
        <v>881</v>
      </c>
      <c r="C17" s="2" t="s">
        <v>882</v>
      </c>
      <c r="D17" s="2">
        <v>2026</v>
      </c>
      <c r="E17" s="3">
        <v>6746257793.25</v>
      </c>
      <c r="F17" s="2" t="s">
        <v>30</v>
      </c>
      <c r="G17" s="2">
        <v>225</v>
      </c>
      <c r="H17" s="3">
        <v>29983367.969999999</v>
      </c>
      <c r="I17" s="3">
        <v>29983367.969999999</v>
      </c>
      <c r="J17" s="2" t="s">
        <v>883</v>
      </c>
      <c r="K17" s="2" t="s">
        <v>884</v>
      </c>
    </row>
    <row r="18" spans="1:11" ht="27.95" customHeight="1">
      <c r="A18" s="5" t="s">
        <v>428</v>
      </c>
      <c r="B18" s="5" t="s">
        <v>881</v>
      </c>
      <c r="C18" s="5" t="s">
        <v>885</v>
      </c>
      <c r="D18" s="5">
        <v>2026</v>
      </c>
      <c r="E18" s="6">
        <v>2911205226.8699999</v>
      </c>
      <c r="F18" s="5" t="s">
        <v>30</v>
      </c>
      <c r="G18" s="5">
        <v>80</v>
      </c>
      <c r="H18" s="6">
        <v>36390065.335874997</v>
      </c>
      <c r="I18" s="6">
        <v>36390065.335874997</v>
      </c>
      <c r="J18" s="5" t="s">
        <v>883</v>
      </c>
      <c r="K18" s="5" t="s">
        <v>884</v>
      </c>
    </row>
    <row r="19" spans="1:11" ht="27.95" customHeight="1">
      <c r="A19" s="2" t="s">
        <v>428</v>
      </c>
      <c r="B19" s="2" t="s">
        <v>881</v>
      </c>
      <c r="C19" s="2" t="s">
        <v>886</v>
      </c>
      <c r="D19" s="2">
        <v>2026</v>
      </c>
      <c r="E19" s="3">
        <v>15679309036.5</v>
      </c>
      <c r="F19" s="2" t="s">
        <v>30</v>
      </c>
      <c r="G19" s="2">
        <v>600</v>
      </c>
      <c r="H19" s="3">
        <v>26132181.727499999</v>
      </c>
      <c r="I19" s="3">
        <v>26132181.727499999</v>
      </c>
      <c r="J19" s="2" t="s">
        <v>883</v>
      </c>
      <c r="K19" s="2" t="s">
        <v>884</v>
      </c>
    </row>
    <row r="20" spans="1:11" ht="27.95" customHeight="1">
      <c r="A20" s="5" t="s">
        <v>428</v>
      </c>
      <c r="B20" s="5" t="s">
        <v>881</v>
      </c>
      <c r="C20" s="5" t="s">
        <v>887</v>
      </c>
      <c r="D20" s="5">
        <v>2026</v>
      </c>
      <c r="E20" s="6">
        <v>2585460000</v>
      </c>
      <c r="F20" s="5" t="s">
        <v>30</v>
      </c>
      <c r="G20" s="5">
        <v>164</v>
      </c>
      <c r="H20" s="6">
        <v>15765000</v>
      </c>
      <c r="I20" s="6">
        <v>15765000</v>
      </c>
      <c r="J20" s="5" t="s">
        <v>883</v>
      </c>
      <c r="K20" s="5" t="s">
        <v>884</v>
      </c>
    </row>
    <row r="21" spans="1:11" ht="27.95" customHeight="1">
      <c r="A21" s="2" t="s">
        <v>428</v>
      </c>
      <c r="B21" s="2" t="s">
        <v>881</v>
      </c>
      <c r="C21" s="2" t="s">
        <v>888</v>
      </c>
      <c r="D21" s="2">
        <v>2026</v>
      </c>
      <c r="E21" s="3">
        <v>17152320000</v>
      </c>
      <c r="F21" s="2" t="s">
        <v>30</v>
      </c>
      <c r="G21" s="2">
        <v>320</v>
      </c>
      <c r="H21" s="3">
        <v>53600999.999999993</v>
      </c>
      <c r="I21" s="3">
        <v>53600999.999999993</v>
      </c>
      <c r="J21" s="2" t="s">
        <v>883</v>
      </c>
      <c r="K21" s="2" t="s">
        <v>884</v>
      </c>
    </row>
    <row r="22" spans="1:11" ht="21.95" customHeight="1">
      <c r="A22" s="310" t="s">
        <v>510</v>
      </c>
      <c r="B22" s="310" t="s">
        <v>1</v>
      </c>
      <c r="C22" s="310" t="s">
        <v>1</v>
      </c>
      <c r="D22" s="310" t="s">
        <v>1</v>
      </c>
      <c r="E22" s="310" t="s">
        <v>1</v>
      </c>
      <c r="F22" s="310" t="s">
        <v>1</v>
      </c>
      <c r="G22" s="310" t="s">
        <v>1</v>
      </c>
      <c r="H22" s="310" t="s">
        <v>1</v>
      </c>
      <c r="I22" s="310" t="s">
        <v>1</v>
      </c>
      <c r="J22" s="310" t="s">
        <v>1</v>
      </c>
      <c r="K22" s="310" t="s">
        <v>1</v>
      </c>
    </row>
    <row r="23" spans="1:11" ht="27.95" customHeight="1">
      <c r="A23" s="2" t="s">
        <v>889</v>
      </c>
      <c r="B23" s="2" t="s">
        <v>881</v>
      </c>
      <c r="C23" s="2" t="s">
        <v>890</v>
      </c>
      <c r="D23" s="2">
        <v>2025</v>
      </c>
      <c r="E23" s="3">
        <v>123732000000</v>
      </c>
      <c r="F23" s="2" t="s">
        <v>30</v>
      </c>
      <c r="G23" s="2">
        <v>7177</v>
      </c>
      <c r="H23" s="3">
        <v>17240072.453671452</v>
      </c>
      <c r="I23" s="3">
        <v>18119316.148808699</v>
      </c>
      <c r="J23" s="2" t="s">
        <v>883</v>
      </c>
      <c r="K23" s="2" t="s">
        <v>891</v>
      </c>
    </row>
    <row r="24" spans="1:11" ht="27.95" customHeight="1">
      <c r="A24" s="5" t="s">
        <v>889</v>
      </c>
      <c r="B24" s="5" t="s">
        <v>881</v>
      </c>
      <c r="C24" s="5" t="s">
        <v>892</v>
      </c>
      <c r="D24" s="5">
        <v>2025</v>
      </c>
      <c r="E24" s="6">
        <v>4500000000</v>
      </c>
      <c r="F24" s="5" t="s">
        <v>30</v>
      </c>
      <c r="G24" s="5">
        <v>450</v>
      </c>
      <c r="H24" s="6">
        <v>10000000</v>
      </c>
      <c r="I24" s="6">
        <v>10510000</v>
      </c>
      <c r="J24" s="5" t="s">
        <v>883</v>
      </c>
      <c r="K24" s="5" t="s">
        <v>891</v>
      </c>
    </row>
    <row r="25" spans="1:11" ht="27.95" customHeight="1">
      <c r="A25" s="2" t="s">
        <v>889</v>
      </c>
      <c r="B25" s="2" t="s">
        <v>881</v>
      </c>
      <c r="C25" s="2" t="s">
        <v>893</v>
      </c>
      <c r="D25" s="2">
        <v>2025</v>
      </c>
      <c r="E25" s="3">
        <v>1700000000</v>
      </c>
      <c r="F25" s="2" t="s">
        <v>30</v>
      </c>
      <c r="G25" s="2">
        <v>90</v>
      </c>
      <c r="H25" s="3">
        <v>18888888.888888892</v>
      </c>
      <c r="I25" s="3">
        <v>19852222.22222222</v>
      </c>
      <c r="J25" s="2" t="s">
        <v>883</v>
      </c>
      <c r="K25" s="2" t="s">
        <v>891</v>
      </c>
    </row>
    <row r="26" spans="1:11" ht="27.95" customHeight="1">
      <c r="A26" s="5" t="s">
        <v>889</v>
      </c>
      <c r="B26" s="5" t="s">
        <v>881</v>
      </c>
      <c r="C26" s="5" t="s">
        <v>894</v>
      </c>
      <c r="D26" s="5">
        <v>2025</v>
      </c>
      <c r="E26" s="6">
        <v>1890000000</v>
      </c>
      <c r="F26" s="5" t="s">
        <v>30</v>
      </c>
      <c r="G26" s="5">
        <v>100</v>
      </c>
      <c r="H26" s="6">
        <v>18900000</v>
      </c>
      <c r="I26" s="6">
        <v>19863900</v>
      </c>
      <c r="J26" s="5" t="s">
        <v>883</v>
      </c>
      <c r="K26" s="5" t="s">
        <v>891</v>
      </c>
    </row>
    <row r="27" spans="1:11" ht="27.95" customHeight="1">
      <c r="A27" s="2" t="s">
        <v>889</v>
      </c>
      <c r="B27" s="2" t="s">
        <v>881</v>
      </c>
      <c r="C27" s="2" t="s">
        <v>895</v>
      </c>
      <c r="D27" s="2">
        <v>2025</v>
      </c>
      <c r="E27" s="3">
        <v>11200000000</v>
      </c>
      <c r="F27" s="2" t="s">
        <v>30</v>
      </c>
      <c r="G27" s="2">
        <v>450</v>
      </c>
      <c r="H27" s="3">
        <v>24888888.888888892</v>
      </c>
      <c r="I27" s="3">
        <v>26158222.22222222</v>
      </c>
      <c r="J27" s="2" t="s">
        <v>883</v>
      </c>
      <c r="K27" s="2" t="s">
        <v>891</v>
      </c>
    </row>
    <row r="28" spans="1:11" ht="27.95" customHeight="1">
      <c r="A28" s="5" t="s">
        <v>889</v>
      </c>
      <c r="B28" s="5" t="s">
        <v>881</v>
      </c>
      <c r="C28" s="5" t="s">
        <v>896</v>
      </c>
      <c r="D28" s="5">
        <v>2025</v>
      </c>
      <c r="E28" s="6">
        <v>22900000000</v>
      </c>
      <c r="F28" s="5" t="s">
        <v>30</v>
      </c>
      <c r="G28" s="5">
        <v>1271</v>
      </c>
      <c r="H28" s="6">
        <v>18017309.20535012</v>
      </c>
      <c r="I28" s="6">
        <v>18936191.974822979</v>
      </c>
      <c r="J28" s="5" t="s">
        <v>883</v>
      </c>
      <c r="K28" s="5" t="s">
        <v>891</v>
      </c>
    </row>
    <row r="29" spans="1:11" ht="21.95" customHeight="1">
      <c r="A29" s="310" t="s">
        <v>897</v>
      </c>
      <c r="B29" s="310" t="s">
        <v>1</v>
      </c>
      <c r="C29" s="310" t="s">
        <v>1</v>
      </c>
      <c r="D29" s="310" t="s">
        <v>1</v>
      </c>
      <c r="E29" s="310" t="s">
        <v>1</v>
      </c>
      <c r="F29" s="310" t="s">
        <v>1</v>
      </c>
      <c r="G29" s="310" t="s">
        <v>1</v>
      </c>
      <c r="H29" s="310" t="s">
        <v>1</v>
      </c>
      <c r="I29" s="310" t="s">
        <v>1</v>
      </c>
      <c r="J29" s="310" t="s">
        <v>1</v>
      </c>
      <c r="K29" s="310" t="s">
        <v>1</v>
      </c>
    </row>
    <row r="30" spans="1:11" ht="27.95" customHeight="1">
      <c r="A30" s="2" t="s">
        <v>897</v>
      </c>
      <c r="B30" s="2" t="s">
        <v>898</v>
      </c>
      <c r="C30" s="2" t="s">
        <v>899</v>
      </c>
      <c r="D30" s="2">
        <v>2024</v>
      </c>
      <c r="E30" s="3">
        <v>248186361</v>
      </c>
      <c r="F30" s="2" t="s">
        <v>85</v>
      </c>
      <c r="G30" s="2">
        <v>1743.6</v>
      </c>
      <c r="H30" s="3">
        <v>142341.340330351</v>
      </c>
      <c r="I30" s="3">
        <v>157002.49838437719</v>
      </c>
      <c r="J30" s="2" t="s">
        <v>883</v>
      </c>
      <c r="K30" s="2" t="s">
        <v>900</v>
      </c>
    </row>
    <row r="31" spans="1:11" ht="27.95" customHeight="1">
      <c r="A31" s="5" t="s">
        <v>897</v>
      </c>
      <c r="B31" s="5" t="s">
        <v>901</v>
      </c>
      <c r="C31" s="5" t="s">
        <v>902</v>
      </c>
      <c r="D31" s="5">
        <v>2025</v>
      </c>
      <c r="E31" s="6">
        <v>451051087</v>
      </c>
      <c r="F31" s="5" t="s">
        <v>85</v>
      </c>
      <c r="G31" s="5">
        <v>43600</v>
      </c>
      <c r="H31" s="6">
        <v>10345.208417431189</v>
      </c>
      <c r="I31" s="6">
        <v>10872.814046720179</v>
      </c>
      <c r="J31" s="5" t="s">
        <v>883</v>
      </c>
      <c r="K31" s="5" t="s">
        <v>903</v>
      </c>
    </row>
    <row r="32" spans="1:11" ht="27.95" customHeight="1">
      <c r="A32" s="2" t="s">
        <v>897</v>
      </c>
      <c r="B32" s="2" t="s">
        <v>904</v>
      </c>
      <c r="C32" s="2" t="s">
        <v>905</v>
      </c>
      <c r="D32" s="2">
        <v>2024</v>
      </c>
      <c r="E32" s="3">
        <v>559897169</v>
      </c>
      <c r="F32" s="2" t="s">
        <v>85</v>
      </c>
      <c r="G32" s="2">
        <v>3500</v>
      </c>
      <c r="H32" s="3">
        <v>159970.61971428571</v>
      </c>
      <c r="I32" s="3">
        <v>176447.59354485711</v>
      </c>
      <c r="J32" s="2" t="s">
        <v>883</v>
      </c>
      <c r="K32" s="2" t="s">
        <v>906</v>
      </c>
    </row>
    <row r="33" spans="1:11" ht="27.95" customHeight="1">
      <c r="A33" s="5" t="s">
        <v>897</v>
      </c>
      <c r="B33" s="5" t="s">
        <v>907</v>
      </c>
      <c r="C33" s="5" t="s">
        <v>908</v>
      </c>
      <c r="D33" s="5">
        <v>2025</v>
      </c>
      <c r="E33" s="6">
        <v>77863348</v>
      </c>
      <c r="F33" s="5" t="s">
        <v>85</v>
      </c>
      <c r="G33" s="5">
        <v>2313</v>
      </c>
      <c r="H33" s="6">
        <v>33663.358408992652</v>
      </c>
      <c r="I33" s="6">
        <v>35380.189687851278</v>
      </c>
      <c r="J33" s="5" t="s">
        <v>883</v>
      </c>
      <c r="K33" s="5" t="s">
        <v>909</v>
      </c>
    </row>
    <row r="34" spans="1:11" ht="27.95" customHeight="1">
      <c r="A34" s="2" t="s">
        <v>897</v>
      </c>
      <c r="B34" s="2" t="s">
        <v>910</v>
      </c>
      <c r="C34" s="2" t="s">
        <v>911</v>
      </c>
      <c r="D34" s="2">
        <v>2024</v>
      </c>
      <c r="E34" s="3">
        <v>58500000</v>
      </c>
      <c r="F34" s="2" t="s">
        <v>912</v>
      </c>
      <c r="G34" s="2">
        <v>1492</v>
      </c>
      <c r="H34" s="3">
        <v>39209.115281501341</v>
      </c>
      <c r="I34" s="3">
        <v>43247.654155495977</v>
      </c>
      <c r="J34" s="2" t="s">
        <v>883</v>
      </c>
      <c r="K34" s="2" t="s">
        <v>913</v>
      </c>
    </row>
    <row r="35" spans="1:11" ht="21.95" customHeight="1">
      <c r="A35" s="310" t="s">
        <v>59</v>
      </c>
      <c r="B35" s="310" t="s">
        <v>1</v>
      </c>
      <c r="C35" s="310" t="s">
        <v>1</v>
      </c>
      <c r="D35" s="310" t="s">
        <v>1</v>
      </c>
      <c r="E35" s="310" t="s">
        <v>1</v>
      </c>
      <c r="F35" s="310" t="s">
        <v>1</v>
      </c>
      <c r="G35" s="310" t="s">
        <v>1</v>
      </c>
      <c r="H35" s="310" t="s">
        <v>1</v>
      </c>
      <c r="I35" s="310" t="s">
        <v>1</v>
      </c>
      <c r="J35" s="310" t="s">
        <v>1</v>
      </c>
      <c r="K35" s="310" t="s">
        <v>1</v>
      </c>
    </row>
    <row r="36" spans="1:11" ht="27.95" customHeight="1">
      <c r="A36" s="2" t="s">
        <v>59</v>
      </c>
      <c r="B36" s="2" t="s">
        <v>914</v>
      </c>
      <c r="C36" s="2" t="s">
        <v>915</v>
      </c>
      <c r="D36" s="2">
        <v>2024</v>
      </c>
      <c r="E36" s="3">
        <v>157942620</v>
      </c>
      <c r="F36" s="2" t="s">
        <v>47</v>
      </c>
      <c r="G36" s="2">
        <v>5.6</v>
      </c>
      <c r="H36" s="3">
        <v>28204039.285714291</v>
      </c>
      <c r="I36" s="3">
        <v>31109055.33214286</v>
      </c>
      <c r="J36" s="2" t="s">
        <v>883</v>
      </c>
      <c r="K36" s="2" t="s">
        <v>916</v>
      </c>
    </row>
    <row r="37" spans="1:11" ht="27.95" customHeight="1">
      <c r="A37" s="5" t="s">
        <v>59</v>
      </c>
      <c r="B37" s="5" t="s">
        <v>917</v>
      </c>
      <c r="C37" s="5" t="s">
        <v>918</v>
      </c>
      <c r="D37" s="5">
        <v>2024</v>
      </c>
      <c r="E37" s="6">
        <v>134458226.24000001</v>
      </c>
      <c r="F37" s="5" t="s">
        <v>47</v>
      </c>
      <c r="G37" s="5">
        <v>0.29399999999999998</v>
      </c>
      <c r="H37" s="6">
        <v>457340905.57823128</v>
      </c>
      <c r="I37" s="6">
        <v>504447018.85278922</v>
      </c>
      <c r="J37" s="5" t="s">
        <v>883</v>
      </c>
      <c r="K37" s="5" t="s">
        <v>919</v>
      </c>
    </row>
    <row r="38" spans="1:11" ht="27.95" customHeight="1">
      <c r="A38" s="2" t="s">
        <v>59</v>
      </c>
      <c r="B38" s="2" t="s">
        <v>920</v>
      </c>
      <c r="C38" s="2" t="s">
        <v>921</v>
      </c>
      <c r="D38" s="2">
        <v>2024</v>
      </c>
      <c r="E38" s="3">
        <v>540000000</v>
      </c>
      <c r="F38" s="2" t="s">
        <v>47</v>
      </c>
      <c r="G38" s="2">
        <v>4.5</v>
      </c>
      <c r="H38" s="3">
        <v>120000000</v>
      </c>
      <c r="I38" s="3">
        <v>132360000</v>
      </c>
      <c r="J38" s="2" t="s">
        <v>883</v>
      </c>
      <c r="K38" s="2" t="s">
        <v>922</v>
      </c>
    </row>
    <row r="39" spans="1:11" ht="27.95" customHeight="1">
      <c r="A39" s="5" t="s">
        <v>59</v>
      </c>
      <c r="B39" s="5" t="s">
        <v>923</v>
      </c>
      <c r="C39" s="5" t="s">
        <v>924</v>
      </c>
      <c r="D39" s="5">
        <v>2024</v>
      </c>
      <c r="E39" s="6">
        <v>298398428</v>
      </c>
      <c r="F39" s="5" t="s">
        <v>47</v>
      </c>
      <c r="G39" s="5">
        <v>4</v>
      </c>
      <c r="H39" s="6">
        <v>74599607</v>
      </c>
      <c r="I39" s="6">
        <v>82283366.520999998</v>
      </c>
      <c r="J39" s="5" t="s">
        <v>883</v>
      </c>
      <c r="K39" s="5" t="s">
        <v>925</v>
      </c>
    </row>
    <row r="40" spans="1:11" ht="27.95" customHeight="1">
      <c r="A40" s="2" t="s">
        <v>59</v>
      </c>
      <c r="B40" s="2" t="s">
        <v>926</v>
      </c>
      <c r="C40" s="2" t="s">
        <v>927</v>
      </c>
      <c r="D40" s="2">
        <v>2024</v>
      </c>
      <c r="E40" s="3">
        <v>298398428</v>
      </c>
      <c r="F40" s="2" t="s">
        <v>47</v>
      </c>
      <c r="G40" s="2">
        <v>3.6</v>
      </c>
      <c r="H40" s="3">
        <v>82888452.222222224</v>
      </c>
      <c r="I40" s="3">
        <v>91425962.801111117</v>
      </c>
      <c r="J40" s="2" t="s">
        <v>883</v>
      </c>
      <c r="K40" s="2" t="s">
        <v>928</v>
      </c>
    </row>
    <row r="41" spans="1:11" ht="27.95" customHeight="1">
      <c r="A41" s="5" t="s">
        <v>59</v>
      </c>
      <c r="B41" s="5" t="s">
        <v>929</v>
      </c>
      <c r="C41" s="5" t="s">
        <v>930</v>
      </c>
      <c r="D41" s="5">
        <v>2025</v>
      </c>
      <c r="E41" s="6">
        <v>256049918</v>
      </c>
      <c r="F41" s="5" t="s">
        <v>47</v>
      </c>
      <c r="G41" s="5">
        <v>2</v>
      </c>
      <c r="H41" s="6">
        <v>128024959</v>
      </c>
      <c r="I41" s="6">
        <v>134554231.90900001</v>
      </c>
      <c r="J41" s="5" t="s">
        <v>883</v>
      </c>
      <c r="K41" s="5" t="s">
        <v>931</v>
      </c>
    </row>
    <row r="42" spans="1:11" ht="21.95" customHeight="1">
      <c r="A42" s="310" t="s">
        <v>932</v>
      </c>
      <c r="B42" s="310" t="s">
        <v>1</v>
      </c>
      <c r="C42" s="310" t="s">
        <v>1</v>
      </c>
      <c r="D42" s="310" t="s">
        <v>1</v>
      </c>
      <c r="E42" s="310" t="s">
        <v>1</v>
      </c>
      <c r="F42" s="310" t="s">
        <v>1</v>
      </c>
      <c r="G42" s="310" t="s">
        <v>1</v>
      </c>
      <c r="H42" s="310" t="s">
        <v>1</v>
      </c>
      <c r="I42" s="310" t="s">
        <v>1</v>
      </c>
      <c r="J42" s="310" t="s">
        <v>1</v>
      </c>
      <c r="K42" s="310" t="s">
        <v>1</v>
      </c>
    </row>
    <row r="43" spans="1:11" ht="27.95" customHeight="1">
      <c r="A43" s="2" t="s">
        <v>933</v>
      </c>
      <c r="B43" s="2" t="s">
        <v>934</v>
      </c>
      <c r="C43" s="2" t="s">
        <v>935</v>
      </c>
      <c r="D43" s="2">
        <v>2024</v>
      </c>
      <c r="E43" s="3">
        <v>6197049768.5699997</v>
      </c>
      <c r="F43" s="2" t="s">
        <v>85</v>
      </c>
      <c r="G43" s="2">
        <v>3149</v>
      </c>
      <c r="H43" s="3">
        <v>1967942.1303810731</v>
      </c>
      <c r="I43" s="3">
        <v>2170640.169810324</v>
      </c>
      <c r="J43" s="2" t="s">
        <v>883</v>
      </c>
      <c r="K43" s="2" t="s">
        <v>936</v>
      </c>
    </row>
  </sheetData>
  <mergeCells count="9">
    <mergeCell ref="A22:K22"/>
    <mergeCell ref="A29:K29"/>
    <mergeCell ref="A35:K35"/>
    <mergeCell ref="A42:K42"/>
    <mergeCell ref="A1:K1"/>
    <mergeCell ref="A2:K2"/>
    <mergeCell ref="A5:K5"/>
    <mergeCell ref="A11:K11"/>
    <mergeCell ref="A16:K16"/>
  </mergeCells>
  <pageMargins left="0" right="0" top="0" bottom="0" header="0" footer="0"/>
  <ignoredErrors>
    <ignoredError sqref="A1:K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D8032-01C3-4044-8B2F-955A3D5FA2D1}">
  <dimension ref="A1:M66"/>
  <sheetViews>
    <sheetView tabSelected="1" workbookViewId="0">
      <selection activeCell="K65" sqref="K65"/>
    </sheetView>
  </sheetViews>
  <sheetFormatPr defaultColWidth="11.42578125" defaultRowHeight="14.45"/>
  <cols>
    <col min="1" max="1" width="12.42578125" style="28" customWidth="1"/>
    <col min="2" max="2" width="18.42578125" style="28" customWidth="1"/>
    <col min="3" max="3" width="16.7109375" style="28" customWidth="1"/>
    <col min="4" max="4" width="45.140625" style="28" customWidth="1"/>
    <col min="5" max="5" width="16.85546875" style="28" customWidth="1"/>
    <col min="6" max="6" width="13.140625" style="28" customWidth="1"/>
    <col min="7" max="8" width="11.42578125" style="28"/>
    <col min="9" max="9" width="21.85546875" style="28" customWidth="1"/>
    <col min="10" max="10" width="9.85546875" style="28" customWidth="1"/>
    <col min="11" max="11" width="10.42578125" style="28" customWidth="1"/>
    <col min="12" max="12" width="17.140625" style="28" customWidth="1"/>
    <col min="13" max="13" width="19.5703125" style="28" customWidth="1"/>
    <col min="14" max="16384" width="11.42578125" style="28"/>
  </cols>
  <sheetData>
    <row r="1" spans="1:13" ht="27.95" customHeight="1">
      <c r="A1" s="193" t="s">
        <v>99</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1.95" customHeight="1">
      <c r="A4" s="173" t="s">
        <v>4</v>
      </c>
      <c r="B4" s="173" t="s">
        <v>1</v>
      </c>
      <c r="C4" s="174" t="s">
        <v>100</v>
      </c>
      <c r="D4" s="174" t="s">
        <v>1</v>
      </c>
      <c r="E4" s="174" t="s">
        <v>1</v>
      </c>
      <c r="F4" s="174" t="s">
        <v>1</v>
      </c>
      <c r="G4" s="174" t="s">
        <v>1</v>
      </c>
      <c r="H4" s="174" t="s">
        <v>1</v>
      </c>
      <c r="I4" s="174" t="s">
        <v>1</v>
      </c>
      <c r="J4" s="174" t="s">
        <v>1</v>
      </c>
      <c r="K4" s="174" t="s">
        <v>1</v>
      </c>
      <c r="L4" s="174" t="s">
        <v>1</v>
      </c>
      <c r="M4" s="174" t="s">
        <v>1</v>
      </c>
    </row>
    <row r="5" spans="1:13" ht="40.5" customHeight="1">
      <c r="A5" s="173" t="s">
        <v>6</v>
      </c>
      <c r="B5" s="173" t="s">
        <v>1</v>
      </c>
      <c r="C5" s="174" t="s">
        <v>101</v>
      </c>
      <c r="D5" s="174" t="s">
        <v>1</v>
      </c>
      <c r="E5" s="174" t="s">
        <v>1</v>
      </c>
      <c r="F5" s="174" t="s">
        <v>1</v>
      </c>
      <c r="G5" s="174" t="s">
        <v>1</v>
      </c>
      <c r="H5" s="174" t="s">
        <v>1</v>
      </c>
      <c r="I5" s="174" t="s">
        <v>1</v>
      </c>
      <c r="J5" s="174" t="s">
        <v>1</v>
      </c>
      <c r="K5" s="174" t="s">
        <v>1</v>
      </c>
      <c r="L5" s="174" t="s">
        <v>1</v>
      </c>
      <c r="M5" s="174" t="s">
        <v>1</v>
      </c>
    </row>
    <row r="6" spans="1:13" ht="21.95" customHeight="1">
      <c r="A6" s="173" t="s">
        <v>8</v>
      </c>
      <c r="B6" s="173" t="s">
        <v>1</v>
      </c>
      <c r="C6" s="174" t="s">
        <v>9</v>
      </c>
      <c r="D6" s="174" t="s">
        <v>1</v>
      </c>
      <c r="E6" s="174" t="s">
        <v>1</v>
      </c>
      <c r="F6" s="174" t="s">
        <v>1</v>
      </c>
      <c r="G6" s="174" t="s">
        <v>1</v>
      </c>
      <c r="H6" s="174" t="s">
        <v>1</v>
      </c>
      <c r="I6" s="174" t="s">
        <v>1</v>
      </c>
      <c r="J6" s="174" t="s">
        <v>1</v>
      </c>
      <c r="K6" s="174" t="s">
        <v>1</v>
      </c>
      <c r="L6" s="174" t="s">
        <v>1</v>
      </c>
      <c r="M6" s="174" t="s">
        <v>1</v>
      </c>
    </row>
    <row r="7" spans="1:13" ht="21.95" customHeight="1">
      <c r="A7" s="173" t="s">
        <v>10</v>
      </c>
      <c r="B7" s="173" t="s">
        <v>1</v>
      </c>
      <c r="C7" s="174" t="s">
        <v>11</v>
      </c>
      <c r="D7" s="174" t="s">
        <v>1</v>
      </c>
      <c r="E7" s="174" t="s">
        <v>1</v>
      </c>
      <c r="F7" s="174" t="s">
        <v>1</v>
      </c>
      <c r="G7" s="174" t="s">
        <v>1</v>
      </c>
      <c r="H7" s="174" t="s">
        <v>1</v>
      </c>
      <c r="I7" s="174" t="s">
        <v>1</v>
      </c>
      <c r="J7" s="174" t="s">
        <v>1</v>
      </c>
      <c r="K7" s="174" t="s">
        <v>1</v>
      </c>
      <c r="L7" s="174" t="s">
        <v>1</v>
      </c>
      <c r="M7" s="174" t="s">
        <v>1</v>
      </c>
    </row>
    <row r="8" spans="1:13" ht="21.95" customHeight="1">
      <c r="A8" s="173" t="s">
        <v>12</v>
      </c>
      <c r="B8" s="173" t="s">
        <v>1</v>
      </c>
      <c r="C8" s="192" t="s">
        <v>102</v>
      </c>
      <c r="D8" s="192" t="s">
        <v>1</v>
      </c>
      <c r="E8" s="192" t="s">
        <v>1</v>
      </c>
      <c r="F8" s="192" t="s">
        <v>1</v>
      </c>
      <c r="G8" s="192" t="s">
        <v>1</v>
      </c>
      <c r="H8" s="192" t="s">
        <v>1</v>
      </c>
      <c r="I8" s="192" t="s">
        <v>1</v>
      </c>
      <c r="J8" s="192" t="s">
        <v>1</v>
      </c>
      <c r="K8" s="192" t="s">
        <v>1</v>
      </c>
      <c r="L8" s="192" t="s">
        <v>1</v>
      </c>
      <c r="M8" s="192" t="s">
        <v>1</v>
      </c>
    </row>
    <row r="9" spans="1:13" ht="30" customHeight="1">
      <c r="A9" s="173" t="s">
        <v>14</v>
      </c>
      <c r="B9" s="173" t="s">
        <v>1</v>
      </c>
      <c r="C9" s="174" t="s">
        <v>103</v>
      </c>
      <c r="D9" s="174" t="s">
        <v>1</v>
      </c>
      <c r="E9" s="174" t="s">
        <v>1</v>
      </c>
      <c r="F9" s="174" t="s">
        <v>1</v>
      </c>
      <c r="G9" s="174" t="s">
        <v>1</v>
      </c>
      <c r="H9" s="174" t="s">
        <v>1</v>
      </c>
      <c r="I9" s="174" t="s">
        <v>1</v>
      </c>
      <c r="J9" s="174" t="s">
        <v>1</v>
      </c>
      <c r="K9" s="174" t="s">
        <v>1</v>
      </c>
      <c r="L9" s="174" t="s">
        <v>1</v>
      </c>
      <c r="M9" s="174" t="s">
        <v>1</v>
      </c>
    </row>
    <row r="10" spans="1:13" ht="74.25" customHeight="1">
      <c r="A10" s="173" t="s">
        <v>16</v>
      </c>
      <c r="B10" s="173" t="s">
        <v>1</v>
      </c>
      <c r="C10" s="192" t="s">
        <v>104</v>
      </c>
      <c r="D10" s="192" t="s">
        <v>1</v>
      </c>
      <c r="E10" s="192" t="s">
        <v>1</v>
      </c>
      <c r="F10" s="192" t="s">
        <v>1</v>
      </c>
      <c r="G10" s="192" t="s">
        <v>1</v>
      </c>
      <c r="H10" s="192" t="s">
        <v>1</v>
      </c>
      <c r="I10" s="192" t="s">
        <v>1</v>
      </c>
      <c r="J10" s="192" t="s">
        <v>1</v>
      </c>
      <c r="K10" s="192" t="s">
        <v>1</v>
      </c>
      <c r="L10" s="192" t="s">
        <v>1</v>
      </c>
      <c r="M10" s="192" t="s">
        <v>1</v>
      </c>
    </row>
    <row r="11" spans="1:13" ht="70.5" customHeight="1">
      <c r="A11" s="177" t="s">
        <v>18</v>
      </c>
      <c r="B11" s="177"/>
      <c r="C11" s="176" t="s">
        <v>105</v>
      </c>
      <c r="D11" s="176"/>
      <c r="E11" s="176"/>
      <c r="F11" s="176"/>
      <c r="G11" s="176"/>
      <c r="H11" s="176"/>
      <c r="I11" s="176"/>
      <c r="J11" s="176"/>
      <c r="K11" s="176"/>
      <c r="L11" s="176"/>
      <c r="M11" s="176"/>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3" ht="149.25" customHeight="1">
      <c r="A14" s="7" t="s">
        <v>106</v>
      </c>
      <c r="B14" s="7" t="s">
        <v>107</v>
      </c>
      <c r="C14" s="7" t="s">
        <v>108</v>
      </c>
      <c r="D14" s="23" t="s">
        <v>109</v>
      </c>
      <c r="E14" s="7" t="s">
        <v>38</v>
      </c>
      <c r="F14" s="7" t="s">
        <v>39</v>
      </c>
      <c r="G14" s="7" t="s">
        <v>40</v>
      </c>
      <c r="H14" s="7" t="s">
        <v>96</v>
      </c>
      <c r="I14" s="7" t="s">
        <v>110</v>
      </c>
      <c r="J14" s="23" t="s">
        <v>111</v>
      </c>
      <c r="K14" s="137">
        <v>6</v>
      </c>
      <c r="L14" s="54">
        <v>8746422000</v>
      </c>
      <c r="M14" s="55">
        <f>+L14*K14</f>
        <v>52478532000</v>
      </c>
    </row>
    <row r="15" spans="1:13" ht="24" customHeight="1">
      <c r="A15" s="196" t="s">
        <v>60</v>
      </c>
      <c r="B15" s="196" t="s">
        <v>1</v>
      </c>
      <c r="C15" s="196" t="s">
        <v>1</v>
      </c>
      <c r="D15" s="196" t="s">
        <v>1</v>
      </c>
      <c r="E15" s="196" t="s">
        <v>1</v>
      </c>
      <c r="F15" s="196" t="s">
        <v>1</v>
      </c>
      <c r="G15" s="196" t="s">
        <v>1</v>
      </c>
      <c r="H15" s="196" t="s">
        <v>1</v>
      </c>
      <c r="I15" s="196" t="s">
        <v>1</v>
      </c>
      <c r="J15" s="196" t="s">
        <v>1</v>
      </c>
      <c r="K15" s="196" t="s">
        <v>1</v>
      </c>
      <c r="L15" s="196" t="s">
        <v>1</v>
      </c>
      <c r="M15" s="26">
        <f>SUM(M14)</f>
        <v>52478532000</v>
      </c>
    </row>
    <row r="18" spans="1:13" ht="27.95" customHeight="1">
      <c r="A18" s="193" t="s">
        <v>112</v>
      </c>
      <c r="B18" s="193" t="s">
        <v>1</v>
      </c>
      <c r="C18" s="193" t="s">
        <v>1</v>
      </c>
      <c r="D18" s="193" t="s">
        <v>1</v>
      </c>
      <c r="E18" s="193" t="s">
        <v>1</v>
      </c>
      <c r="F18" s="193" t="s">
        <v>1</v>
      </c>
      <c r="G18" s="193" t="s">
        <v>1</v>
      </c>
      <c r="H18" s="193" t="s">
        <v>1</v>
      </c>
      <c r="I18" s="193" t="s">
        <v>1</v>
      </c>
      <c r="J18" s="193" t="s">
        <v>1</v>
      </c>
      <c r="K18" s="193" t="s">
        <v>1</v>
      </c>
      <c r="L18" s="193" t="s">
        <v>1</v>
      </c>
      <c r="M18" s="193" t="s">
        <v>1</v>
      </c>
    </row>
    <row r="19" spans="1:13" ht="18" customHeight="1">
      <c r="A19" s="194" t="s">
        <v>2</v>
      </c>
      <c r="B19" s="194" t="s">
        <v>1</v>
      </c>
      <c r="C19" s="194" t="s">
        <v>1</v>
      </c>
      <c r="D19" s="194" t="s">
        <v>1</v>
      </c>
      <c r="E19" s="194" t="s">
        <v>1</v>
      </c>
      <c r="F19" s="194" t="s">
        <v>1</v>
      </c>
      <c r="G19" s="194" t="s">
        <v>1</v>
      </c>
      <c r="H19" s="194" t="s">
        <v>1</v>
      </c>
      <c r="I19" s="194" t="s">
        <v>1</v>
      </c>
      <c r="J19" s="194" t="s">
        <v>1</v>
      </c>
      <c r="K19" s="194" t="s">
        <v>1</v>
      </c>
      <c r="L19" s="194" t="s">
        <v>1</v>
      </c>
      <c r="M19" s="194" t="s">
        <v>1</v>
      </c>
    </row>
    <row r="20" spans="1:13" ht="20.100000000000001" customHeight="1">
      <c r="A20" s="195" t="s">
        <v>3</v>
      </c>
      <c r="B20" s="195" t="s">
        <v>1</v>
      </c>
      <c r="C20" s="195" t="s">
        <v>1</v>
      </c>
      <c r="D20" s="195" t="s">
        <v>1</v>
      </c>
      <c r="E20" s="195" t="s">
        <v>1</v>
      </c>
      <c r="F20" s="195" t="s">
        <v>1</v>
      </c>
      <c r="G20" s="195" t="s">
        <v>1</v>
      </c>
      <c r="H20" s="195" t="s">
        <v>1</v>
      </c>
      <c r="I20" s="195" t="s">
        <v>1</v>
      </c>
      <c r="J20" s="195" t="s">
        <v>1</v>
      </c>
      <c r="K20" s="195" t="s">
        <v>1</v>
      </c>
      <c r="L20" s="195" t="s">
        <v>1</v>
      </c>
      <c r="M20" s="195" t="s">
        <v>1</v>
      </c>
    </row>
    <row r="21" spans="1:13" ht="21.95" customHeight="1">
      <c r="A21" s="173" t="s">
        <v>4</v>
      </c>
      <c r="B21" s="173" t="s">
        <v>1</v>
      </c>
      <c r="C21" s="174" t="s">
        <v>113</v>
      </c>
      <c r="D21" s="174" t="s">
        <v>1</v>
      </c>
      <c r="E21" s="174" t="s">
        <v>1</v>
      </c>
      <c r="F21" s="174" t="s">
        <v>1</v>
      </c>
      <c r="G21" s="174" t="s">
        <v>1</v>
      </c>
      <c r="H21" s="174" t="s">
        <v>1</v>
      </c>
      <c r="I21" s="174" t="s">
        <v>1</v>
      </c>
      <c r="J21" s="174" t="s">
        <v>1</v>
      </c>
      <c r="K21" s="174" t="s">
        <v>1</v>
      </c>
      <c r="L21" s="174" t="s">
        <v>1</v>
      </c>
      <c r="M21" s="174" t="s">
        <v>1</v>
      </c>
    </row>
    <row r="22" spans="1:13" ht="56.1" customHeight="1">
      <c r="A22" s="173" t="s">
        <v>6</v>
      </c>
      <c r="B22" s="173" t="s">
        <v>1</v>
      </c>
      <c r="C22" s="174" t="s">
        <v>101</v>
      </c>
      <c r="D22" s="174" t="s">
        <v>1</v>
      </c>
      <c r="E22" s="174" t="s">
        <v>1</v>
      </c>
      <c r="F22" s="174" t="s">
        <v>1</v>
      </c>
      <c r="G22" s="174" t="s">
        <v>1</v>
      </c>
      <c r="H22" s="174" t="s">
        <v>1</v>
      </c>
      <c r="I22" s="174" t="s">
        <v>1</v>
      </c>
      <c r="J22" s="174" t="s">
        <v>1</v>
      </c>
      <c r="K22" s="174" t="s">
        <v>1</v>
      </c>
      <c r="L22" s="174" t="s">
        <v>1</v>
      </c>
      <c r="M22" s="174" t="s">
        <v>1</v>
      </c>
    </row>
    <row r="23" spans="1:13" ht="21.95" customHeight="1">
      <c r="A23" s="173" t="s">
        <v>8</v>
      </c>
      <c r="B23" s="173" t="s">
        <v>1</v>
      </c>
      <c r="C23" s="174" t="s">
        <v>9</v>
      </c>
      <c r="D23" s="174" t="s">
        <v>1</v>
      </c>
      <c r="E23" s="174" t="s">
        <v>1</v>
      </c>
      <c r="F23" s="174" t="s">
        <v>1</v>
      </c>
      <c r="G23" s="174" t="s">
        <v>1</v>
      </c>
      <c r="H23" s="174" t="s">
        <v>1</v>
      </c>
      <c r="I23" s="174" t="s">
        <v>1</v>
      </c>
      <c r="J23" s="174" t="s">
        <v>1</v>
      </c>
      <c r="K23" s="174" t="s">
        <v>1</v>
      </c>
      <c r="L23" s="174" t="s">
        <v>1</v>
      </c>
      <c r="M23" s="174" t="s">
        <v>1</v>
      </c>
    </row>
    <row r="24" spans="1:13" ht="21.95" customHeight="1">
      <c r="A24" s="173" t="s">
        <v>10</v>
      </c>
      <c r="B24" s="173" t="s">
        <v>1</v>
      </c>
      <c r="C24" s="174" t="s">
        <v>11</v>
      </c>
      <c r="D24" s="174" t="s">
        <v>1</v>
      </c>
      <c r="E24" s="174" t="s">
        <v>1</v>
      </c>
      <c r="F24" s="174" t="s">
        <v>1</v>
      </c>
      <c r="G24" s="174" t="s">
        <v>1</v>
      </c>
      <c r="H24" s="174" t="s">
        <v>1</v>
      </c>
      <c r="I24" s="174" t="s">
        <v>1</v>
      </c>
      <c r="J24" s="174" t="s">
        <v>1</v>
      </c>
      <c r="K24" s="174" t="s">
        <v>1</v>
      </c>
      <c r="L24" s="174" t="s">
        <v>1</v>
      </c>
      <c r="M24" s="174" t="s">
        <v>1</v>
      </c>
    </row>
    <row r="25" spans="1:13" ht="21.95" customHeight="1">
      <c r="A25" s="173" t="s">
        <v>12</v>
      </c>
      <c r="B25" s="173" t="s">
        <v>1</v>
      </c>
      <c r="C25" s="174" t="s">
        <v>114</v>
      </c>
      <c r="D25" s="174" t="s">
        <v>1</v>
      </c>
      <c r="E25" s="174" t="s">
        <v>1</v>
      </c>
      <c r="F25" s="174" t="s">
        <v>1</v>
      </c>
      <c r="G25" s="174" t="s">
        <v>1</v>
      </c>
      <c r="H25" s="174" t="s">
        <v>1</v>
      </c>
      <c r="I25" s="174" t="s">
        <v>1</v>
      </c>
      <c r="J25" s="174" t="s">
        <v>1</v>
      </c>
      <c r="K25" s="174" t="s">
        <v>1</v>
      </c>
      <c r="L25" s="174" t="s">
        <v>1</v>
      </c>
      <c r="M25" s="174" t="s">
        <v>1</v>
      </c>
    </row>
    <row r="26" spans="1:13" ht="26.25" customHeight="1">
      <c r="A26" s="173" t="s">
        <v>14</v>
      </c>
      <c r="B26" s="173" t="s">
        <v>1</v>
      </c>
      <c r="C26" s="174" t="s">
        <v>115</v>
      </c>
      <c r="D26" s="174" t="s">
        <v>1</v>
      </c>
      <c r="E26" s="174" t="s">
        <v>1</v>
      </c>
      <c r="F26" s="174" t="s">
        <v>1</v>
      </c>
      <c r="G26" s="174" t="s">
        <v>1</v>
      </c>
      <c r="H26" s="174" t="s">
        <v>1</v>
      </c>
      <c r="I26" s="174" t="s">
        <v>1</v>
      </c>
      <c r="J26" s="174" t="s">
        <v>1</v>
      </c>
      <c r="K26" s="174" t="s">
        <v>1</v>
      </c>
      <c r="L26" s="174" t="s">
        <v>1</v>
      </c>
      <c r="M26" s="174" t="s">
        <v>1</v>
      </c>
    </row>
    <row r="27" spans="1:13" ht="71.25" customHeight="1">
      <c r="A27" s="173" t="s">
        <v>16</v>
      </c>
      <c r="B27" s="173" t="s">
        <v>1</v>
      </c>
      <c r="C27" s="174" t="s">
        <v>116</v>
      </c>
      <c r="D27" s="174" t="s">
        <v>1</v>
      </c>
      <c r="E27" s="174" t="s">
        <v>1</v>
      </c>
      <c r="F27" s="174" t="s">
        <v>1</v>
      </c>
      <c r="G27" s="174" t="s">
        <v>1</v>
      </c>
      <c r="H27" s="174" t="s">
        <v>1</v>
      </c>
      <c r="I27" s="174" t="s">
        <v>1</v>
      </c>
      <c r="J27" s="174" t="s">
        <v>1</v>
      </c>
      <c r="K27" s="174" t="s">
        <v>1</v>
      </c>
      <c r="L27" s="174" t="s">
        <v>1</v>
      </c>
      <c r="M27" s="174" t="s">
        <v>1</v>
      </c>
    </row>
    <row r="28" spans="1:13" ht="84" customHeight="1">
      <c r="A28" s="177" t="s">
        <v>18</v>
      </c>
      <c r="B28" s="177"/>
      <c r="C28" s="176" t="s">
        <v>105</v>
      </c>
      <c r="D28" s="176"/>
      <c r="E28" s="176"/>
      <c r="F28" s="176"/>
      <c r="G28" s="176"/>
      <c r="H28" s="176"/>
      <c r="I28" s="176"/>
      <c r="J28" s="176"/>
      <c r="K28" s="176"/>
      <c r="L28" s="176"/>
      <c r="M28" s="176"/>
    </row>
    <row r="29" spans="1:13" ht="20.100000000000001" customHeight="1">
      <c r="A29" s="195" t="s">
        <v>20</v>
      </c>
      <c r="B29" s="195" t="s">
        <v>1</v>
      </c>
      <c r="C29" s="195" t="s">
        <v>1</v>
      </c>
      <c r="D29" s="195" t="s">
        <v>1</v>
      </c>
      <c r="E29" s="195" t="s">
        <v>1</v>
      </c>
      <c r="F29" s="195" t="s">
        <v>1</v>
      </c>
      <c r="G29" s="195" t="s">
        <v>1</v>
      </c>
      <c r="H29" s="195" t="s">
        <v>1</v>
      </c>
      <c r="I29" s="195" t="s">
        <v>1</v>
      </c>
      <c r="J29" s="195" t="s">
        <v>1</v>
      </c>
      <c r="K29" s="195" t="s">
        <v>1</v>
      </c>
      <c r="L29" s="195" t="s">
        <v>1</v>
      </c>
      <c r="M29" s="195" t="s">
        <v>1</v>
      </c>
    </row>
    <row r="30" spans="1:13" ht="27.95" customHeight="1">
      <c r="A30" s="1" t="s">
        <v>21</v>
      </c>
      <c r="B30" s="1" t="s">
        <v>22</v>
      </c>
      <c r="C30" s="1" t="s">
        <v>23</v>
      </c>
      <c r="D30" s="1" t="s">
        <v>24</v>
      </c>
      <c r="E30" s="1" t="s">
        <v>25</v>
      </c>
      <c r="F30" s="1" t="s">
        <v>26</v>
      </c>
      <c r="G30" s="1" t="s">
        <v>27</v>
      </c>
      <c r="H30" s="1" t="s">
        <v>28</v>
      </c>
      <c r="I30" s="1" t="s">
        <v>29</v>
      </c>
      <c r="J30" s="1" t="s">
        <v>30</v>
      </c>
      <c r="K30" s="1" t="s">
        <v>31</v>
      </c>
      <c r="L30" s="1" t="s">
        <v>32</v>
      </c>
      <c r="M30" s="1" t="s">
        <v>33</v>
      </c>
    </row>
    <row r="31" spans="1:13" ht="132.75" customHeight="1">
      <c r="A31" s="7" t="s">
        <v>117</v>
      </c>
      <c r="B31" s="7" t="s">
        <v>118</v>
      </c>
      <c r="C31" s="7" t="s">
        <v>119</v>
      </c>
      <c r="D31" s="111" t="s">
        <v>120</v>
      </c>
      <c r="E31" s="7" t="s">
        <v>70</v>
      </c>
      <c r="F31" s="23" t="s">
        <v>39</v>
      </c>
      <c r="G31" s="7" t="s">
        <v>40</v>
      </c>
      <c r="H31" s="7" t="s">
        <v>96</v>
      </c>
      <c r="I31" s="2" t="s">
        <v>121</v>
      </c>
      <c r="J31" s="10" t="s">
        <v>122</v>
      </c>
      <c r="K31" s="140" t="s">
        <v>123</v>
      </c>
      <c r="L31" s="56" t="s">
        <v>124</v>
      </c>
      <c r="M31" s="57">
        <f>6*8746422000+0.014*8861828567.7+167471929398*18*3</f>
        <v>9096086785091.9473</v>
      </c>
    </row>
    <row r="32" spans="1:13" ht="24" customHeight="1">
      <c r="A32" s="196" t="s">
        <v>60</v>
      </c>
      <c r="B32" s="196" t="s">
        <v>1</v>
      </c>
      <c r="C32" s="196" t="s">
        <v>1</v>
      </c>
      <c r="D32" s="196" t="s">
        <v>1</v>
      </c>
      <c r="E32" s="196" t="s">
        <v>1</v>
      </c>
      <c r="F32" s="196" t="s">
        <v>1</v>
      </c>
      <c r="G32" s="196" t="s">
        <v>1</v>
      </c>
      <c r="H32" s="196" t="s">
        <v>1</v>
      </c>
      <c r="I32" s="196" t="s">
        <v>1</v>
      </c>
      <c r="J32" s="196" t="s">
        <v>1</v>
      </c>
      <c r="K32" s="196" t="s">
        <v>1</v>
      </c>
      <c r="L32" s="196" t="s">
        <v>1</v>
      </c>
      <c r="M32" s="26">
        <f>SUM(M31)</f>
        <v>9096086785091.9473</v>
      </c>
    </row>
    <row r="35" spans="1:13" ht="27.95" customHeight="1">
      <c r="A35" s="193" t="s">
        <v>125</v>
      </c>
      <c r="B35" s="193" t="s">
        <v>1</v>
      </c>
      <c r="C35" s="193" t="s">
        <v>1</v>
      </c>
      <c r="D35" s="193" t="s">
        <v>1</v>
      </c>
      <c r="E35" s="193" t="s">
        <v>1</v>
      </c>
      <c r="F35" s="193" t="s">
        <v>1</v>
      </c>
      <c r="G35" s="193" t="s">
        <v>1</v>
      </c>
      <c r="H35" s="193" t="s">
        <v>1</v>
      </c>
      <c r="I35" s="193" t="s">
        <v>1</v>
      </c>
      <c r="J35" s="193" t="s">
        <v>1</v>
      </c>
      <c r="K35" s="193" t="s">
        <v>1</v>
      </c>
      <c r="L35" s="193" t="s">
        <v>1</v>
      </c>
      <c r="M35" s="193" t="s">
        <v>1</v>
      </c>
    </row>
    <row r="36" spans="1:13" ht="18" customHeight="1">
      <c r="A36" s="194" t="s">
        <v>2</v>
      </c>
      <c r="B36" s="194" t="s">
        <v>1</v>
      </c>
      <c r="C36" s="194" t="s">
        <v>1</v>
      </c>
      <c r="D36" s="194" t="s">
        <v>1</v>
      </c>
      <c r="E36" s="194" t="s">
        <v>1</v>
      </c>
      <c r="F36" s="194" t="s">
        <v>1</v>
      </c>
      <c r="G36" s="194" t="s">
        <v>1</v>
      </c>
      <c r="H36" s="194" t="s">
        <v>1</v>
      </c>
      <c r="I36" s="194" t="s">
        <v>1</v>
      </c>
      <c r="J36" s="194" t="s">
        <v>1</v>
      </c>
      <c r="K36" s="194" t="s">
        <v>1</v>
      </c>
      <c r="L36" s="194" t="s">
        <v>1</v>
      </c>
      <c r="M36" s="194" t="s">
        <v>1</v>
      </c>
    </row>
    <row r="37" spans="1:13" ht="20.100000000000001" customHeight="1">
      <c r="A37" s="195" t="s">
        <v>3</v>
      </c>
      <c r="B37" s="195" t="s">
        <v>1</v>
      </c>
      <c r="C37" s="195" t="s">
        <v>1</v>
      </c>
      <c r="D37" s="195" t="s">
        <v>1</v>
      </c>
      <c r="E37" s="195" t="s">
        <v>1</v>
      </c>
      <c r="F37" s="195" t="s">
        <v>1</v>
      </c>
      <c r="G37" s="195" t="s">
        <v>1</v>
      </c>
      <c r="H37" s="195" t="s">
        <v>1</v>
      </c>
      <c r="I37" s="195" t="s">
        <v>1</v>
      </c>
      <c r="J37" s="195" t="s">
        <v>1</v>
      </c>
      <c r="K37" s="195" t="s">
        <v>1</v>
      </c>
      <c r="L37" s="195" t="s">
        <v>1</v>
      </c>
      <c r="M37" s="195" t="s">
        <v>1</v>
      </c>
    </row>
    <row r="38" spans="1:13" ht="21.95" customHeight="1">
      <c r="A38" s="173" t="s">
        <v>4</v>
      </c>
      <c r="B38" s="173" t="s">
        <v>1</v>
      </c>
      <c r="C38" s="174" t="s">
        <v>126</v>
      </c>
      <c r="D38" s="174" t="s">
        <v>1</v>
      </c>
      <c r="E38" s="174" t="s">
        <v>1</v>
      </c>
      <c r="F38" s="174" t="s">
        <v>1</v>
      </c>
      <c r="G38" s="174" t="s">
        <v>1</v>
      </c>
      <c r="H38" s="174" t="s">
        <v>1</v>
      </c>
      <c r="I38" s="174" t="s">
        <v>1</v>
      </c>
      <c r="J38" s="174" t="s">
        <v>1</v>
      </c>
      <c r="K38" s="174" t="s">
        <v>1</v>
      </c>
      <c r="L38" s="174" t="s">
        <v>1</v>
      </c>
      <c r="M38" s="174" t="s">
        <v>1</v>
      </c>
    </row>
    <row r="39" spans="1:13" ht="36" customHeight="1">
      <c r="A39" s="173" t="s">
        <v>6</v>
      </c>
      <c r="B39" s="173" t="s">
        <v>1</v>
      </c>
      <c r="C39" s="174" t="s">
        <v>101</v>
      </c>
      <c r="D39" s="174" t="s">
        <v>1</v>
      </c>
      <c r="E39" s="174" t="s">
        <v>1</v>
      </c>
      <c r="F39" s="174" t="s">
        <v>1</v>
      </c>
      <c r="G39" s="174" t="s">
        <v>1</v>
      </c>
      <c r="H39" s="174" t="s">
        <v>1</v>
      </c>
      <c r="I39" s="174" t="s">
        <v>1</v>
      </c>
      <c r="J39" s="174" t="s">
        <v>1</v>
      </c>
      <c r="K39" s="174" t="s">
        <v>1</v>
      </c>
      <c r="L39" s="174" t="s">
        <v>1</v>
      </c>
      <c r="M39" s="174" t="s">
        <v>1</v>
      </c>
    </row>
    <row r="40" spans="1:13" ht="21.95" customHeight="1">
      <c r="A40" s="173" t="s">
        <v>8</v>
      </c>
      <c r="B40" s="173" t="s">
        <v>1</v>
      </c>
      <c r="C40" s="174" t="s">
        <v>9</v>
      </c>
      <c r="D40" s="174" t="s">
        <v>1</v>
      </c>
      <c r="E40" s="174" t="s">
        <v>1</v>
      </c>
      <c r="F40" s="174" t="s">
        <v>1</v>
      </c>
      <c r="G40" s="174" t="s">
        <v>1</v>
      </c>
      <c r="H40" s="174" t="s">
        <v>1</v>
      </c>
      <c r="I40" s="174" t="s">
        <v>1</v>
      </c>
      <c r="J40" s="174" t="s">
        <v>1</v>
      </c>
      <c r="K40" s="174" t="s">
        <v>1</v>
      </c>
      <c r="L40" s="174" t="s">
        <v>1</v>
      </c>
      <c r="M40" s="174" t="s">
        <v>1</v>
      </c>
    </row>
    <row r="41" spans="1:13" ht="21.95" customHeight="1">
      <c r="A41" s="173" t="s">
        <v>10</v>
      </c>
      <c r="B41" s="173" t="s">
        <v>1</v>
      </c>
      <c r="C41" s="174" t="s">
        <v>11</v>
      </c>
      <c r="D41" s="174" t="s">
        <v>1</v>
      </c>
      <c r="E41" s="174" t="s">
        <v>1</v>
      </c>
      <c r="F41" s="174" t="s">
        <v>1</v>
      </c>
      <c r="G41" s="174" t="s">
        <v>1</v>
      </c>
      <c r="H41" s="174" t="s">
        <v>1</v>
      </c>
      <c r="I41" s="174" t="s">
        <v>1</v>
      </c>
      <c r="J41" s="174" t="s">
        <v>1</v>
      </c>
      <c r="K41" s="174" t="s">
        <v>1</v>
      </c>
      <c r="L41" s="174" t="s">
        <v>1</v>
      </c>
      <c r="M41" s="174" t="s">
        <v>1</v>
      </c>
    </row>
    <row r="42" spans="1:13" ht="21.95" customHeight="1">
      <c r="A42" s="173" t="s">
        <v>12</v>
      </c>
      <c r="B42" s="173" t="s">
        <v>1</v>
      </c>
      <c r="C42" s="174" t="s">
        <v>102</v>
      </c>
      <c r="D42" s="174" t="s">
        <v>1</v>
      </c>
      <c r="E42" s="174" t="s">
        <v>1</v>
      </c>
      <c r="F42" s="174" t="s">
        <v>1</v>
      </c>
      <c r="G42" s="174" t="s">
        <v>1</v>
      </c>
      <c r="H42" s="174" t="s">
        <v>1</v>
      </c>
      <c r="I42" s="174" t="s">
        <v>1</v>
      </c>
      <c r="J42" s="174" t="s">
        <v>1</v>
      </c>
      <c r="K42" s="174" t="s">
        <v>1</v>
      </c>
      <c r="L42" s="174" t="s">
        <v>1</v>
      </c>
      <c r="M42" s="174" t="s">
        <v>1</v>
      </c>
    </row>
    <row r="43" spans="1:13" ht="30.75" customHeight="1">
      <c r="A43" s="173" t="s">
        <v>14</v>
      </c>
      <c r="B43" s="173" t="s">
        <v>1</v>
      </c>
      <c r="C43" s="174" t="s">
        <v>127</v>
      </c>
      <c r="D43" s="174" t="s">
        <v>1</v>
      </c>
      <c r="E43" s="174" t="s">
        <v>1</v>
      </c>
      <c r="F43" s="174" t="s">
        <v>1</v>
      </c>
      <c r="G43" s="174" t="s">
        <v>1</v>
      </c>
      <c r="H43" s="174" t="s">
        <v>1</v>
      </c>
      <c r="I43" s="174" t="s">
        <v>1</v>
      </c>
      <c r="J43" s="174" t="s">
        <v>1</v>
      </c>
      <c r="K43" s="174" t="s">
        <v>1</v>
      </c>
      <c r="L43" s="174" t="s">
        <v>1</v>
      </c>
      <c r="M43" s="174" t="s">
        <v>1</v>
      </c>
    </row>
    <row r="44" spans="1:13" ht="58.5" customHeight="1">
      <c r="A44" s="173" t="s">
        <v>16</v>
      </c>
      <c r="B44" s="173" t="s">
        <v>1</v>
      </c>
      <c r="C44" s="174" t="s">
        <v>128</v>
      </c>
      <c r="D44" s="174" t="s">
        <v>1</v>
      </c>
      <c r="E44" s="174" t="s">
        <v>1</v>
      </c>
      <c r="F44" s="174" t="s">
        <v>1</v>
      </c>
      <c r="G44" s="174" t="s">
        <v>1</v>
      </c>
      <c r="H44" s="174" t="s">
        <v>1</v>
      </c>
      <c r="I44" s="174" t="s">
        <v>1</v>
      </c>
      <c r="J44" s="174" t="s">
        <v>1</v>
      </c>
      <c r="K44" s="174" t="s">
        <v>1</v>
      </c>
      <c r="L44" s="174" t="s">
        <v>1</v>
      </c>
      <c r="M44" s="174" t="s">
        <v>1</v>
      </c>
    </row>
    <row r="45" spans="1:13" ht="57.75" customHeight="1">
      <c r="A45" s="177" t="s">
        <v>18</v>
      </c>
      <c r="B45" s="177"/>
      <c r="C45" s="176" t="s">
        <v>105</v>
      </c>
      <c r="D45" s="176"/>
      <c r="E45" s="176"/>
      <c r="F45" s="176"/>
      <c r="G45" s="176"/>
      <c r="H45" s="176"/>
      <c r="I45" s="176"/>
      <c r="J45" s="176"/>
      <c r="K45" s="176"/>
      <c r="L45" s="176"/>
      <c r="M45" s="176"/>
    </row>
    <row r="46" spans="1:13" ht="20.100000000000001" customHeight="1">
      <c r="A46" s="195" t="s">
        <v>20</v>
      </c>
      <c r="B46" s="195" t="s">
        <v>1</v>
      </c>
      <c r="C46" s="195" t="s">
        <v>1</v>
      </c>
      <c r="D46" s="195" t="s">
        <v>1</v>
      </c>
      <c r="E46" s="195" t="s">
        <v>1</v>
      </c>
      <c r="F46" s="195" t="s">
        <v>1</v>
      </c>
      <c r="G46" s="195" t="s">
        <v>1</v>
      </c>
      <c r="H46" s="195" t="s">
        <v>1</v>
      </c>
      <c r="I46" s="195" t="s">
        <v>1</v>
      </c>
      <c r="J46" s="195" t="s">
        <v>1</v>
      </c>
      <c r="K46" s="195" t="s">
        <v>1</v>
      </c>
      <c r="L46" s="195" t="s">
        <v>1</v>
      </c>
      <c r="M46" s="195" t="s">
        <v>1</v>
      </c>
    </row>
    <row r="47" spans="1:13" ht="27.95" customHeight="1">
      <c r="A47" s="1" t="s">
        <v>21</v>
      </c>
      <c r="B47" s="1" t="s">
        <v>22</v>
      </c>
      <c r="C47" s="1" t="s">
        <v>23</v>
      </c>
      <c r="D47" s="1" t="s">
        <v>24</v>
      </c>
      <c r="E47" s="1" t="s">
        <v>25</v>
      </c>
      <c r="F47" s="1" t="s">
        <v>26</v>
      </c>
      <c r="G47" s="1" t="s">
        <v>27</v>
      </c>
      <c r="H47" s="1" t="s">
        <v>28</v>
      </c>
      <c r="I47" s="1" t="s">
        <v>29</v>
      </c>
      <c r="J47" s="1" t="s">
        <v>30</v>
      </c>
      <c r="K47" s="1" t="s">
        <v>31</v>
      </c>
      <c r="L47" s="1" t="s">
        <v>32</v>
      </c>
      <c r="M47" s="1" t="s">
        <v>33</v>
      </c>
    </row>
    <row r="48" spans="1:13" ht="150.75" customHeight="1">
      <c r="A48" s="7" t="s">
        <v>129</v>
      </c>
      <c r="B48" s="7" t="s">
        <v>118</v>
      </c>
      <c r="C48" s="7" t="s">
        <v>130</v>
      </c>
      <c r="D48" s="23" t="s">
        <v>131</v>
      </c>
      <c r="E48" s="7" t="s">
        <v>70</v>
      </c>
      <c r="F48" s="23" t="s">
        <v>39</v>
      </c>
      <c r="G48" s="7" t="s">
        <v>40</v>
      </c>
      <c r="H48" s="7" t="s">
        <v>96</v>
      </c>
      <c r="I48" s="7" t="s">
        <v>132</v>
      </c>
      <c r="J48" s="23" t="s">
        <v>111</v>
      </c>
      <c r="K48" s="137">
        <v>6</v>
      </c>
      <c r="L48" s="54">
        <v>8746422000</v>
      </c>
      <c r="M48" s="54">
        <f>+L48*K48</f>
        <v>52478532000</v>
      </c>
    </row>
    <row r="49" spans="1:13" ht="24" customHeight="1">
      <c r="A49" s="196" t="s">
        <v>60</v>
      </c>
      <c r="B49" s="196" t="s">
        <v>1</v>
      </c>
      <c r="C49" s="196" t="s">
        <v>1</v>
      </c>
      <c r="D49" s="196" t="s">
        <v>1</v>
      </c>
      <c r="E49" s="196" t="s">
        <v>1</v>
      </c>
      <c r="F49" s="196" t="s">
        <v>1</v>
      </c>
      <c r="G49" s="196" t="s">
        <v>1</v>
      </c>
      <c r="H49" s="196" t="s">
        <v>1</v>
      </c>
      <c r="I49" s="196" t="s">
        <v>1</v>
      </c>
      <c r="J49" s="196" t="s">
        <v>1</v>
      </c>
      <c r="K49" s="196" t="s">
        <v>1</v>
      </c>
      <c r="L49" s="196" t="s">
        <v>1</v>
      </c>
      <c r="M49" s="26">
        <f>SUM(M48)</f>
        <v>52478532000</v>
      </c>
    </row>
    <row r="52" spans="1:13" ht="27.95" customHeight="1">
      <c r="A52" s="193" t="s">
        <v>133</v>
      </c>
      <c r="B52" s="193" t="s">
        <v>1</v>
      </c>
      <c r="C52" s="193" t="s">
        <v>1</v>
      </c>
      <c r="D52" s="193" t="s">
        <v>1</v>
      </c>
      <c r="E52" s="193" t="s">
        <v>1</v>
      </c>
      <c r="F52" s="193" t="s">
        <v>1</v>
      </c>
      <c r="G52" s="193" t="s">
        <v>1</v>
      </c>
      <c r="H52" s="193" t="s">
        <v>1</v>
      </c>
      <c r="I52" s="193" t="s">
        <v>1</v>
      </c>
      <c r="J52" s="193" t="s">
        <v>1</v>
      </c>
      <c r="K52" s="193" t="s">
        <v>1</v>
      </c>
      <c r="L52" s="193" t="s">
        <v>1</v>
      </c>
      <c r="M52" s="193" t="s">
        <v>1</v>
      </c>
    </row>
    <row r="53" spans="1:13" ht="18" customHeight="1">
      <c r="A53" s="194" t="s">
        <v>2</v>
      </c>
      <c r="B53" s="194" t="s">
        <v>1</v>
      </c>
      <c r="C53" s="194" t="s">
        <v>1</v>
      </c>
      <c r="D53" s="194" t="s">
        <v>1</v>
      </c>
      <c r="E53" s="194" t="s">
        <v>1</v>
      </c>
      <c r="F53" s="194" t="s">
        <v>1</v>
      </c>
      <c r="G53" s="194" t="s">
        <v>1</v>
      </c>
      <c r="H53" s="194" t="s">
        <v>1</v>
      </c>
      <c r="I53" s="194" t="s">
        <v>1</v>
      </c>
      <c r="J53" s="194" t="s">
        <v>1</v>
      </c>
      <c r="K53" s="194" t="s">
        <v>1</v>
      </c>
      <c r="L53" s="194" t="s">
        <v>1</v>
      </c>
      <c r="M53" s="194" t="s">
        <v>1</v>
      </c>
    </row>
    <row r="54" spans="1:13" ht="20.100000000000001" customHeight="1">
      <c r="A54" s="195" t="s">
        <v>3</v>
      </c>
      <c r="B54" s="195" t="s">
        <v>1</v>
      </c>
      <c r="C54" s="195" t="s">
        <v>1</v>
      </c>
      <c r="D54" s="195" t="s">
        <v>1</v>
      </c>
      <c r="E54" s="195" t="s">
        <v>1</v>
      </c>
      <c r="F54" s="195" t="s">
        <v>1</v>
      </c>
      <c r="G54" s="195" t="s">
        <v>1</v>
      </c>
      <c r="H54" s="195" t="s">
        <v>1</v>
      </c>
      <c r="I54" s="195" t="s">
        <v>1</v>
      </c>
      <c r="J54" s="195" t="s">
        <v>1</v>
      </c>
      <c r="K54" s="195" t="s">
        <v>1</v>
      </c>
      <c r="L54" s="195" t="s">
        <v>1</v>
      </c>
      <c r="M54" s="195" t="s">
        <v>1</v>
      </c>
    </row>
    <row r="55" spans="1:13" ht="21.95" customHeight="1">
      <c r="A55" s="173" t="s">
        <v>4</v>
      </c>
      <c r="B55" s="173" t="s">
        <v>1</v>
      </c>
      <c r="C55" s="174" t="s">
        <v>134</v>
      </c>
      <c r="D55" s="174" t="s">
        <v>1</v>
      </c>
      <c r="E55" s="174" t="s">
        <v>1</v>
      </c>
      <c r="F55" s="174" t="s">
        <v>1</v>
      </c>
      <c r="G55" s="174" t="s">
        <v>1</v>
      </c>
      <c r="H55" s="174" t="s">
        <v>1</v>
      </c>
      <c r="I55" s="174" t="s">
        <v>1</v>
      </c>
      <c r="J55" s="174" t="s">
        <v>1</v>
      </c>
      <c r="K55" s="174" t="s">
        <v>1</v>
      </c>
      <c r="L55" s="174" t="s">
        <v>1</v>
      </c>
      <c r="M55" s="174" t="s">
        <v>1</v>
      </c>
    </row>
    <row r="56" spans="1:13" ht="56.1" customHeight="1">
      <c r="A56" s="173" t="s">
        <v>6</v>
      </c>
      <c r="B56" s="173" t="s">
        <v>1</v>
      </c>
      <c r="C56" s="174" t="s">
        <v>101</v>
      </c>
      <c r="D56" s="174" t="s">
        <v>1</v>
      </c>
      <c r="E56" s="174" t="s">
        <v>1</v>
      </c>
      <c r="F56" s="174" t="s">
        <v>1</v>
      </c>
      <c r="G56" s="174" t="s">
        <v>1</v>
      </c>
      <c r="H56" s="174" t="s">
        <v>1</v>
      </c>
      <c r="I56" s="174" t="s">
        <v>1</v>
      </c>
      <c r="J56" s="174" t="s">
        <v>1</v>
      </c>
      <c r="K56" s="174" t="s">
        <v>1</v>
      </c>
      <c r="L56" s="174" t="s">
        <v>1</v>
      </c>
      <c r="M56" s="174" t="s">
        <v>1</v>
      </c>
    </row>
    <row r="57" spans="1:13" ht="21.95" customHeight="1">
      <c r="A57" s="173" t="s">
        <v>8</v>
      </c>
      <c r="B57" s="173" t="s">
        <v>1</v>
      </c>
      <c r="C57" s="174" t="s">
        <v>9</v>
      </c>
      <c r="D57" s="174" t="s">
        <v>1</v>
      </c>
      <c r="E57" s="174" t="s">
        <v>1</v>
      </c>
      <c r="F57" s="174" t="s">
        <v>1</v>
      </c>
      <c r="G57" s="174" t="s">
        <v>1</v>
      </c>
      <c r="H57" s="174" t="s">
        <v>1</v>
      </c>
      <c r="I57" s="174" t="s">
        <v>1</v>
      </c>
      <c r="J57" s="174" t="s">
        <v>1</v>
      </c>
      <c r="K57" s="174" t="s">
        <v>1</v>
      </c>
      <c r="L57" s="174" t="s">
        <v>1</v>
      </c>
      <c r="M57" s="174" t="s">
        <v>1</v>
      </c>
    </row>
    <row r="58" spans="1:13" ht="21.95" customHeight="1">
      <c r="A58" s="173" t="s">
        <v>10</v>
      </c>
      <c r="B58" s="173" t="s">
        <v>1</v>
      </c>
      <c r="C58" s="174" t="s">
        <v>11</v>
      </c>
      <c r="D58" s="174" t="s">
        <v>1</v>
      </c>
      <c r="E58" s="174" t="s">
        <v>1</v>
      </c>
      <c r="F58" s="174" t="s">
        <v>1</v>
      </c>
      <c r="G58" s="174" t="s">
        <v>1</v>
      </c>
      <c r="H58" s="174" t="s">
        <v>1</v>
      </c>
      <c r="I58" s="174" t="s">
        <v>1</v>
      </c>
      <c r="J58" s="174" t="s">
        <v>1</v>
      </c>
      <c r="K58" s="174" t="s">
        <v>1</v>
      </c>
      <c r="L58" s="174" t="s">
        <v>1</v>
      </c>
      <c r="M58" s="174" t="s">
        <v>1</v>
      </c>
    </row>
    <row r="59" spans="1:13" ht="21.95" customHeight="1">
      <c r="A59" s="173" t="s">
        <v>12</v>
      </c>
      <c r="B59" s="173" t="s">
        <v>1</v>
      </c>
      <c r="C59" s="174" t="s">
        <v>102</v>
      </c>
      <c r="D59" s="174" t="s">
        <v>1</v>
      </c>
      <c r="E59" s="174" t="s">
        <v>1</v>
      </c>
      <c r="F59" s="174" t="s">
        <v>1</v>
      </c>
      <c r="G59" s="174" t="s">
        <v>1</v>
      </c>
      <c r="H59" s="174" t="s">
        <v>1</v>
      </c>
      <c r="I59" s="174" t="s">
        <v>1</v>
      </c>
      <c r="J59" s="174" t="s">
        <v>1</v>
      </c>
      <c r="K59" s="174" t="s">
        <v>1</v>
      </c>
      <c r="L59" s="174" t="s">
        <v>1</v>
      </c>
      <c r="M59" s="174" t="s">
        <v>1</v>
      </c>
    </row>
    <row r="60" spans="1:13" ht="27.75" customHeight="1">
      <c r="A60" s="173" t="s">
        <v>14</v>
      </c>
      <c r="B60" s="173" t="s">
        <v>1</v>
      </c>
      <c r="C60" s="174" t="s">
        <v>135</v>
      </c>
      <c r="D60" s="174" t="s">
        <v>1</v>
      </c>
      <c r="E60" s="174" t="s">
        <v>1</v>
      </c>
      <c r="F60" s="174" t="s">
        <v>1</v>
      </c>
      <c r="G60" s="174" t="s">
        <v>1</v>
      </c>
      <c r="H60" s="174" t="s">
        <v>1</v>
      </c>
      <c r="I60" s="174" t="s">
        <v>1</v>
      </c>
      <c r="J60" s="174" t="s">
        <v>1</v>
      </c>
      <c r="K60" s="174" t="s">
        <v>1</v>
      </c>
      <c r="L60" s="174" t="s">
        <v>1</v>
      </c>
      <c r="M60" s="174" t="s">
        <v>1</v>
      </c>
    </row>
    <row r="61" spans="1:13" ht="69.75" customHeight="1">
      <c r="A61" s="173" t="s">
        <v>16</v>
      </c>
      <c r="B61" s="173" t="s">
        <v>1</v>
      </c>
      <c r="C61" s="174" t="s">
        <v>136</v>
      </c>
      <c r="D61" s="174" t="s">
        <v>1</v>
      </c>
      <c r="E61" s="174" t="s">
        <v>1</v>
      </c>
      <c r="F61" s="174" t="s">
        <v>1</v>
      </c>
      <c r="G61" s="174" t="s">
        <v>1</v>
      </c>
      <c r="H61" s="174" t="s">
        <v>1</v>
      </c>
      <c r="I61" s="174" t="s">
        <v>1</v>
      </c>
      <c r="J61" s="174" t="s">
        <v>1</v>
      </c>
      <c r="K61" s="174" t="s">
        <v>1</v>
      </c>
      <c r="L61" s="174" t="s">
        <v>1</v>
      </c>
      <c r="M61" s="174" t="s">
        <v>1</v>
      </c>
    </row>
    <row r="62" spans="1:13" ht="78" customHeight="1">
      <c r="A62" s="177" t="s">
        <v>18</v>
      </c>
      <c r="B62" s="177"/>
      <c r="C62" s="176" t="s">
        <v>105</v>
      </c>
      <c r="D62" s="176"/>
      <c r="E62" s="176"/>
      <c r="F62" s="176"/>
      <c r="G62" s="176"/>
      <c r="H62" s="176"/>
      <c r="I62" s="176"/>
      <c r="J62" s="176"/>
      <c r="K62" s="176"/>
      <c r="L62" s="176"/>
      <c r="M62" s="176"/>
    </row>
    <row r="63" spans="1:13" ht="20.100000000000001" customHeight="1">
      <c r="A63" s="195" t="s">
        <v>20</v>
      </c>
      <c r="B63" s="195" t="s">
        <v>1</v>
      </c>
      <c r="C63" s="195" t="s">
        <v>1</v>
      </c>
      <c r="D63" s="195" t="s">
        <v>1</v>
      </c>
      <c r="E63" s="195" t="s">
        <v>1</v>
      </c>
      <c r="F63" s="195" t="s">
        <v>1</v>
      </c>
      <c r="G63" s="195" t="s">
        <v>1</v>
      </c>
      <c r="H63" s="195" t="s">
        <v>1</v>
      </c>
      <c r="I63" s="195" t="s">
        <v>1</v>
      </c>
      <c r="J63" s="195" t="s">
        <v>1</v>
      </c>
      <c r="K63" s="195" t="s">
        <v>1</v>
      </c>
      <c r="L63" s="195" t="s">
        <v>1</v>
      </c>
      <c r="M63" s="195" t="s">
        <v>1</v>
      </c>
    </row>
    <row r="64" spans="1:13" ht="27.95" customHeight="1">
      <c r="A64" s="1" t="s">
        <v>21</v>
      </c>
      <c r="B64" s="1" t="s">
        <v>22</v>
      </c>
      <c r="C64" s="1" t="s">
        <v>23</v>
      </c>
      <c r="D64" s="1" t="s">
        <v>24</v>
      </c>
      <c r="E64" s="1" t="s">
        <v>25</v>
      </c>
      <c r="F64" s="1" t="s">
        <v>26</v>
      </c>
      <c r="G64" s="1" t="s">
        <v>27</v>
      </c>
      <c r="H64" s="1" t="s">
        <v>28</v>
      </c>
      <c r="I64" s="1" t="s">
        <v>29</v>
      </c>
      <c r="J64" s="1" t="s">
        <v>30</v>
      </c>
      <c r="K64" s="1" t="s">
        <v>31</v>
      </c>
      <c r="L64" s="1" t="s">
        <v>32</v>
      </c>
      <c r="M64" s="1" t="s">
        <v>33</v>
      </c>
    </row>
    <row r="65" spans="1:13" ht="107.25" customHeight="1">
      <c r="A65" s="7" t="s">
        <v>137</v>
      </c>
      <c r="B65" s="7" t="s">
        <v>138</v>
      </c>
      <c r="C65" s="7" t="s">
        <v>139</v>
      </c>
      <c r="D65" s="23" t="s">
        <v>140</v>
      </c>
      <c r="E65" s="7" t="s">
        <v>38</v>
      </c>
      <c r="F65" s="23" t="s">
        <v>39</v>
      </c>
      <c r="G65" s="7" t="s">
        <v>40</v>
      </c>
      <c r="H65" s="7" t="s">
        <v>96</v>
      </c>
      <c r="I65" s="7" t="s">
        <v>141</v>
      </c>
      <c r="J65" s="23" t="s">
        <v>111</v>
      </c>
      <c r="K65" s="137">
        <v>6</v>
      </c>
      <c r="L65" s="55">
        <v>1928275052.3</v>
      </c>
      <c r="M65" s="55">
        <f>+L65*K65</f>
        <v>11569650313.799999</v>
      </c>
    </row>
    <row r="66" spans="1:13" ht="24" customHeight="1">
      <c r="A66" s="196" t="s">
        <v>60</v>
      </c>
      <c r="B66" s="196" t="s">
        <v>1</v>
      </c>
      <c r="C66" s="196" t="s">
        <v>1</v>
      </c>
      <c r="D66" s="196" t="s">
        <v>1</v>
      </c>
      <c r="E66" s="196" t="s">
        <v>1</v>
      </c>
      <c r="F66" s="196" t="s">
        <v>1</v>
      </c>
      <c r="G66" s="196" t="s">
        <v>1</v>
      </c>
      <c r="H66" s="196" t="s">
        <v>1</v>
      </c>
      <c r="I66" s="196" t="s">
        <v>1</v>
      </c>
      <c r="J66" s="196" t="s">
        <v>1</v>
      </c>
      <c r="K66" s="196" t="s">
        <v>1</v>
      </c>
      <c r="L66" s="196" t="s">
        <v>1</v>
      </c>
      <c r="M66" s="26">
        <f>SUM(M65)</f>
        <v>11569650313.799999</v>
      </c>
    </row>
  </sheetData>
  <sheetProtection algorithmName="SHA-512" hashValue="PDbVuMbC93D1R2mOPLi8OBsZz7iiMQ0EwDo2Jkg2j7b8I5pn3HBXhXtegMh34yx0VbSTtSk7imPuNyP6uKSPZg==" saltValue="zyRiMd1/Thm8LSayBofn4g==" spinCount="100000" sheet="1" objects="1" scenarios="1"/>
  <mergeCells count="84">
    <mergeCell ref="A66:L66"/>
    <mergeCell ref="A57:B57"/>
    <mergeCell ref="C57:M57"/>
    <mergeCell ref="A58:B58"/>
    <mergeCell ref="C58:M58"/>
    <mergeCell ref="A59:B59"/>
    <mergeCell ref="C59:M59"/>
    <mergeCell ref="A60:B60"/>
    <mergeCell ref="C60:M60"/>
    <mergeCell ref="A61:B61"/>
    <mergeCell ref="C61:M61"/>
    <mergeCell ref="A63:M63"/>
    <mergeCell ref="A62:B62"/>
    <mergeCell ref="C62:M62"/>
    <mergeCell ref="A56:B56"/>
    <mergeCell ref="C56:M56"/>
    <mergeCell ref="A43:B43"/>
    <mergeCell ref="C43:M43"/>
    <mergeCell ref="A44:B44"/>
    <mergeCell ref="C44:M44"/>
    <mergeCell ref="A46:M46"/>
    <mergeCell ref="A49:L49"/>
    <mergeCell ref="A52:M52"/>
    <mergeCell ref="A53:M53"/>
    <mergeCell ref="A54:M54"/>
    <mergeCell ref="A55:B55"/>
    <mergeCell ref="C55:M55"/>
    <mergeCell ref="C9:M9"/>
    <mergeCell ref="A10:B10"/>
    <mergeCell ref="C10:M10"/>
    <mergeCell ref="A12:M12"/>
    <mergeCell ref="A38:B38"/>
    <mergeCell ref="C38:M38"/>
    <mergeCell ref="A35:M35"/>
    <mergeCell ref="A36:M36"/>
    <mergeCell ref="A37:M37"/>
    <mergeCell ref="A15:L15"/>
    <mergeCell ref="A29:M29"/>
    <mergeCell ref="A32:L32"/>
    <mergeCell ref="C21:M21"/>
    <mergeCell ref="A22:B22"/>
    <mergeCell ref="C22:M22"/>
    <mergeCell ref="A9:B9"/>
    <mergeCell ref="A6:B6"/>
    <mergeCell ref="C6:M6"/>
    <mergeCell ref="A7:B7"/>
    <mergeCell ref="C7:M7"/>
    <mergeCell ref="A8:B8"/>
    <mergeCell ref="C8:M8"/>
    <mergeCell ref="A1:M1"/>
    <mergeCell ref="A2:M2"/>
    <mergeCell ref="A3:M3"/>
    <mergeCell ref="A4:B4"/>
    <mergeCell ref="C4:M4"/>
    <mergeCell ref="A5:B5"/>
    <mergeCell ref="C5:M5"/>
    <mergeCell ref="A26:B26"/>
    <mergeCell ref="C26:M26"/>
    <mergeCell ref="A27:B27"/>
    <mergeCell ref="C27:M27"/>
    <mergeCell ref="A23:B23"/>
    <mergeCell ref="C23:M23"/>
    <mergeCell ref="A24:B24"/>
    <mergeCell ref="C24:M24"/>
    <mergeCell ref="A25:B25"/>
    <mergeCell ref="C25:M25"/>
    <mergeCell ref="A18:M18"/>
    <mergeCell ref="A19:M19"/>
    <mergeCell ref="A20:M20"/>
    <mergeCell ref="A21:B21"/>
    <mergeCell ref="A11:B11"/>
    <mergeCell ref="C11:M11"/>
    <mergeCell ref="A28:B28"/>
    <mergeCell ref="C28:M28"/>
    <mergeCell ref="A45:B45"/>
    <mergeCell ref="C45:M45"/>
    <mergeCell ref="A40:B40"/>
    <mergeCell ref="C40:M40"/>
    <mergeCell ref="A41:B41"/>
    <mergeCell ref="C41:M41"/>
    <mergeCell ref="A39:B39"/>
    <mergeCell ref="C39:M39"/>
    <mergeCell ref="A42:B42"/>
    <mergeCell ref="C42:M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0759-765D-4238-9736-C3275773B947}">
  <dimension ref="A1:M75"/>
  <sheetViews>
    <sheetView topLeftCell="A70" workbookViewId="0">
      <selection activeCell="K74" sqref="K74"/>
    </sheetView>
  </sheetViews>
  <sheetFormatPr defaultColWidth="11.42578125" defaultRowHeight="14.45"/>
  <cols>
    <col min="1" max="1" width="13.42578125" style="28" customWidth="1"/>
    <col min="2" max="2" width="16.85546875" style="28" customWidth="1"/>
    <col min="3" max="3" width="25.42578125" style="28" customWidth="1"/>
    <col min="4" max="4" width="40" style="28" customWidth="1"/>
    <col min="5" max="5" width="16.28515625" style="28" customWidth="1"/>
    <col min="6" max="6" width="13.140625" style="28" customWidth="1"/>
    <col min="7" max="8" width="11.42578125" style="28"/>
    <col min="9" max="9" width="21" style="28" customWidth="1"/>
    <col min="10" max="10" width="7.5703125" style="28" customWidth="1"/>
    <col min="11" max="11" width="14.85546875" style="146" customWidth="1"/>
    <col min="12" max="12" width="19" style="28" customWidth="1"/>
    <col min="13" max="13" width="22.42578125" style="28" customWidth="1"/>
    <col min="14" max="16384" width="11.42578125" style="28"/>
  </cols>
  <sheetData>
    <row r="1" spans="1:13" ht="27.95" customHeight="1">
      <c r="A1" s="193" t="s">
        <v>142</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1.95" customHeight="1">
      <c r="A4" s="173" t="s">
        <v>4</v>
      </c>
      <c r="B4" s="173" t="s">
        <v>1</v>
      </c>
      <c r="C4" s="174" t="s">
        <v>143</v>
      </c>
      <c r="D4" s="174" t="s">
        <v>1</v>
      </c>
      <c r="E4" s="174" t="s">
        <v>1</v>
      </c>
      <c r="F4" s="174" t="s">
        <v>1</v>
      </c>
      <c r="G4" s="174" t="s">
        <v>1</v>
      </c>
      <c r="H4" s="174" t="s">
        <v>1</v>
      </c>
      <c r="I4" s="174" t="s">
        <v>1</v>
      </c>
      <c r="J4" s="174" t="s">
        <v>1</v>
      </c>
      <c r="K4" s="174" t="s">
        <v>1</v>
      </c>
      <c r="L4" s="174" t="s">
        <v>1</v>
      </c>
      <c r="M4" s="174" t="s">
        <v>1</v>
      </c>
    </row>
    <row r="5" spans="1:13" ht="40.5" customHeight="1">
      <c r="A5" s="173" t="s">
        <v>6</v>
      </c>
      <c r="B5" s="173" t="s">
        <v>1</v>
      </c>
      <c r="C5" s="174" t="s">
        <v>101</v>
      </c>
      <c r="D5" s="174" t="s">
        <v>1</v>
      </c>
      <c r="E5" s="174" t="s">
        <v>1</v>
      </c>
      <c r="F5" s="174" t="s">
        <v>1</v>
      </c>
      <c r="G5" s="174" t="s">
        <v>1</v>
      </c>
      <c r="H5" s="174" t="s">
        <v>1</v>
      </c>
      <c r="I5" s="174" t="s">
        <v>1</v>
      </c>
      <c r="J5" s="174" t="s">
        <v>1</v>
      </c>
      <c r="K5" s="174" t="s">
        <v>1</v>
      </c>
      <c r="L5" s="174" t="s">
        <v>1</v>
      </c>
      <c r="M5" s="174" t="s">
        <v>1</v>
      </c>
    </row>
    <row r="6" spans="1:13" ht="21.95" customHeight="1">
      <c r="A6" s="173" t="s">
        <v>8</v>
      </c>
      <c r="B6" s="173" t="s">
        <v>1</v>
      </c>
      <c r="C6" s="174" t="s">
        <v>9</v>
      </c>
      <c r="D6" s="174" t="s">
        <v>1</v>
      </c>
      <c r="E6" s="174" t="s">
        <v>1</v>
      </c>
      <c r="F6" s="174" t="s">
        <v>1</v>
      </c>
      <c r="G6" s="174" t="s">
        <v>1</v>
      </c>
      <c r="H6" s="174" t="s">
        <v>1</v>
      </c>
      <c r="I6" s="174" t="s">
        <v>1</v>
      </c>
      <c r="J6" s="174" t="s">
        <v>1</v>
      </c>
      <c r="K6" s="174" t="s">
        <v>1</v>
      </c>
      <c r="L6" s="174" t="s">
        <v>1</v>
      </c>
      <c r="M6" s="174" t="s">
        <v>1</v>
      </c>
    </row>
    <row r="7" spans="1:13" ht="21.95" customHeight="1">
      <c r="A7" s="173" t="s">
        <v>10</v>
      </c>
      <c r="B7" s="173" t="s">
        <v>1</v>
      </c>
      <c r="C7" s="174" t="s">
        <v>11</v>
      </c>
      <c r="D7" s="174" t="s">
        <v>1</v>
      </c>
      <c r="E7" s="174" t="s">
        <v>1</v>
      </c>
      <c r="F7" s="174" t="s">
        <v>1</v>
      </c>
      <c r="G7" s="174" t="s">
        <v>1</v>
      </c>
      <c r="H7" s="174" t="s">
        <v>1</v>
      </c>
      <c r="I7" s="174" t="s">
        <v>1</v>
      </c>
      <c r="J7" s="174" t="s">
        <v>1</v>
      </c>
      <c r="K7" s="174" t="s">
        <v>1</v>
      </c>
      <c r="L7" s="174" t="s">
        <v>1</v>
      </c>
      <c r="M7" s="174" t="s">
        <v>1</v>
      </c>
    </row>
    <row r="8" spans="1:13" ht="21.95" customHeight="1">
      <c r="A8" s="173" t="s">
        <v>12</v>
      </c>
      <c r="B8" s="173" t="s">
        <v>1</v>
      </c>
      <c r="C8" s="174" t="s">
        <v>144</v>
      </c>
      <c r="D8" s="174" t="s">
        <v>1</v>
      </c>
      <c r="E8" s="174" t="s">
        <v>1</v>
      </c>
      <c r="F8" s="174" t="s">
        <v>1</v>
      </c>
      <c r="G8" s="174" t="s">
        <v>1</v>
      </c>
      <c r="H8" s="174" t="s">
        <v>1</v>
      </c>
      <c r="I8" s="174" t="s">
        <v>1</v>
      </c>
      <c r="J8" s="174" t="s">
        <v>1</v>
      </c>
      <c r="K8" s="174" t="s">
        <v>1</v>
      </c>
      <c r="L8" s="174" t="s">
        <v>1</v>
      </c>
      <c r="M8" s="174" t="s">
        <v>1</v>
      </c>
    </row>
    <row r="9" spans="1:13" ht="38.25" customHeight="1">
      <c r="A9" s="173" t="s">
        <v>14</v>
      </c>
      <c r="B9" s="173" t="s">
        <v>1</v>
      </c>
      <c r="C9" s="192" t="s">
        <v>145</v>
      </c>
      <c r="D9" s="174" t="s">
        <v>1</v>
      </c>
      <c r="E9" s="174" t="s">
        <v>1</v>
      </c>
      <c r="F9" s="174" t="s">
        <v>1</v>
      </c>
      <c r="G9" s="174" t="s">
        <v>1</v>
      </c>
      <c r="H9" s="174" t="s">
        <v>1</v>
      </c>
      <c r="I9" s="174" t="s">
        <v>1</v>
      </c>
      <c r="J9" s="174" t="s">
        <v>1</v>
      </c>
      <c r="K9" s="174" t="s">
        <v>1</v>
      </c>
      <c r="L9" s="174" t="s">
        <v>1</v>
      </c>
      <c r="M9" s="174" t="s">
        <v>1</v>
      </c>
    </row>
    <row r="10" spans="1:13" ht="114" customHeight="1">
      <c r="A10" s="173" t="s">
        <v>16</v>
      </c>
      <c r="B10" s="173" t="s">
        <v>1</v>
      </c>
      <c r="C10" s="192" t="s">
        <v>146</v>
      </c>
      <c r="D10" s="192" t="s">
        <v>1</v>
      </c>
      <c r="E10" s="192" t="s">
        <v>1</v>
      </c>
      <c r="F10" s="192" t="s">
        <v>1</v>
      </c>
      <c r="G10" s="192" t="s">
        <v>1</v>
      </c>
      <c r="H10" s="192" t="s">
        <v>1</v>
      </c>
      <c r="I10" s="192" t="s">
        <v>1</v>
      </c>
      <c r="J10" s="192" t="s">
        <v>1</v>
      </c>
      <c r="K10" s="192" t="s">
        <v>1</v>
      </c>
      <c r="L10" s="192" t="s">
        <v>1</v>
      </c>
      <c r="M10" s="192" t="s">
        <v>1</v>
      </c>
    </row>
    <row r="11" spans="1:13" ht="69.75" customHeight="1">
      <c r="A11" s="177" t="s">
        <v>18</v>
      </c>
      <c r="B11" s="177"/>
      <c r="C11" s="192" t="s">
        <v>147</v>
      </c>
      <c r="D11" s="192"/>
      <c r="E11" s="192"/>
      <c r="F11" s="192"/>
      <c r="G11" s="192"/>
      <c r="H11" s="192"/>
      <c r="I11" s="192"/>
      <c r="J11" s="192"/>
      <c r="K11" s="192"/>
      <c r="L11" s="192"/>
      <c r="M11" s="192"/>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45" t="s">
        <v>31</v>
      </c>
      <c r="L13" s="1" t="s">
        <v>32</v>
      </c>
      <c r="M13" s="1" t="s">
        <v>33</v>
      </c>
    </row>
    <row r="14" spans="1:13" ht="126" customHeight="1">
      <c r="A14" s="104" t="s">
        <v>148</v>
      </c>
      <c r="B14" s="7" t="s">
        <v>149</v>
      </c>
      <c r="C14" s="104" t="s">
        <v>150</v>
      </c>
      <c r="D14" s="103" t="s">
        <v>151</v>
      </c>
      <c r="E14" s="7" t="s">
        <v>38</v>
      </c>
      <c r="F14" s="7" t="s">
        <v>152</v>
      </c>
      <c r="G14" s="7" t="s">
        <v>153</v>
      </c>
      <c r="H14" s="7" t="s">
        <v>154</v>
      </c>
      <c r="I14" s="202" t="s">
        <v>155</v>
      </c>
      <c r="J14" s="204" t="s">
        <v>156</v>
      </c>
      <c r="K14" s="206">
        <v>4</v>
      </c>
      <c r="L14" s="208" t="s">
        <v>157</v>
      </c>
      <c r="M14" s="210">
        <f>(2205377505.6*(1)+3647206*75000)*6</f>
        <v>1654474965033.5999</v>
      </c>
    </row>
    <row r="15" spans="1:13" ht="138" customHeight="1">
      <c r="A15" s="104" t="s">
        <v>158</v>
      </c>
      <c r="B15" s="7" t="s">
        <v>159</v>
      </c>
      <c r="C15" s="104" t="s">
        <v>160</v>
      </c>
      <c r="D15" s="104" t="s">
        <v>161</v>
      </c>
      <c r="E15" s="7" t="s">
        <v>38</v>
      </c>
      <c r="F15" s="7" t="s">
        <v>162</v>
      </c>
      <c r="G15" s="7" t="s">
        <v>163</v>
      </c>
      <c r="H15" s="7" t="s">
        <v>154</v>
      </c>
      <c r="I15" s="203"/>
      <c r="J15" s="205"/>
      <c r="K15" s="207"/>
      <c r="L15" s="209"/>
      <c r="M15" s="211"/>
    </row>
    <row r="16" spans="1:13" ht="126" customHeight="1">
      <c r="A16" s="104" t="s">
        <v>164</v>
      </c>
      <c r="B16" s="7" t="s">
        <v>159</v>
      </c>
      <c r="C16" s="104" t="s">
        <v>165</v>
      </c>
      <c r="D16" s="103" t="s">
        <v>166</v>
      </c>
      <c r="E16" s="7" t="s">
        <v>38</v>
      </c>
      <c r="F16" s="7" t="s">
        <v>167</v>
      </c>
      <c r="G16" s="7" t="s">
        <v>163</v>
      </c>
      <c r="H16" s="7" t="s">
        <v>154</v>
      </c>
      <c r="I16" s="203"/>
      <c r="J16" s="205"/>
      <c r="K16" s="207"/>
      <c r="L16" s="209"/>
      <c r="M16" s="211"/>
    </row>
    <row r="17" spans="1:13" ht="174" customHeight="1">
      <c r="A17" s="104" t="s">
        <v>168</v>
      </c>
      <c r="B17" s="7" t="s">
        <v>159</v>
      </c>
      <c r="C17" s="104" t="s">
        <v>169</v>
      </c>
      <c r="D17" s="104" t="s">
        <v>170</v>
      </c>
      <c r="E17" s="7" t="s">
        <v>70</v>
      </c>
      <c r="F17" s="7" t="s">
        <v>162</v>
      </c>
      <c r="G17" s="7" t="s">
        <v>163</v>
      </c>
      <c r="H17" s="7" t="s">
        <v>154</v>
      </c>
      <c r="I17" s="129" t="s">
        <v>171</v>
      </c>
      <c r="J17" s="117" t="s">
        <v>111</v>
      </c>
      <c r="K17" s="141">
        <v>2</v>
      </c>
      <c r="L17" s="130">
        <v>2205377505.5900002</v>
      </c>
      <c r="M17" s="143">
        <f>+L17*K17</f>
        <v>4410755011.1800003</v>
      </c>
    </row>
    <row r="18" spans="1:13" ht="90" customHeight="1">
      <c r="A18" s="104" t="s">
        <v>172</v>
      </c>
      <c r="B18" s="7" t="s">
        <v>159</v>
      </c>
      <c r="C18" s="104" t="s">
        <v>173</v>
      </c>
      <c r="D18" s="104" t="s">
        <v>174</v>
      </c>
      <c r="E18" s="7" t="s">
        <v>70</v>
      </c>
      <c r="F18" s="7" t="s">
        <v>162</v>
      </c>
      <c r="G18" s="7" t="s">
        <v>40</v>
      </c>
      <c r="H18" s="67" t="s">
        <v>154</v>
      </c>
      <c r="I18" s="129" t="s">
        <v>175</v>
      </c>
      <c r="J18" s="117" t="s">
        <v>176</v>
      </c>
      <c r="K18" s="141">
        <f>75000*6</f>
        <v>450000</v>
      </c>
      <c r="L18" s="130">
        <v>3647206.27</v>
      </c>
      <c r="M18" s="143">
        <f>+L18*K18</f>
        <v>1641242821500</v>
      </c>
    </row>
    <row r="19" spans="1:13" ht="115.9" customHeight="1">
      <c r="A19" s="104" t="s">
        <v>177</v>
      </c>
      <c r="B19" s="7" t="s">
        <v>178</v>
      </c>
      <c r="C19" s="104" t="s">
        <v>179</v>
      </c>
      <c r="D19" s="104" t="s">
        <v>180</v>
      </c>
      <c r="E19" s="7" t="s">
        <v>94</v>
      </c>
      <c r="F19" s="7" t="s">
        <v>162</v>
      </c>
      <c r="G19" s="7" t="s">
        <v>153</v>
      </c>
      <c r="H19" s="7" t="s">
        <v>154</v>
      </c>
      <c r="I19" s="118" t="s">
        <v>171</v>
      </c>
      <c r="J19" s="117" t="s">
        <v>111</v>
      </c>
      <c r="K19" s="141">
        <v>1</v>
      </c>
      <c r="L19" s="142">
        <v>2205377505</v>
      </c>
      <c r="M19" s="143">
        <f>+L19*K19</f>
        <v>2205377505</v>
      </c>
    </row>
    <row r="20" spans="1:13" ht="24" customHeight="1">
      <c r="A20" s="196" t="s">
        <v>60</v>
      </c>
      <c r="B20" s="196" t="s">
        <v>1</v>
      </c>
      <c r="C20" s="196" t="s">
        <v>1</v>
      </c>
      <c r="D20" s="196" t="s">
        <v>1</v>
      </c>
      <c r="E20" s="196" t="s">
        <v>1</v>
      </c>
      <c r="F20" s="196" t="s">
        <v>1</v>
      </c>
      <c r="G20" s="196" t="s">
        <v>1</v>
      </c>
      <c r="H20" s="196" t="s">
        <v>1</v>
      </c>
      <c r="I20" s="196" t="s">
        <v>1</v>
      </c>
      <c r="J20" s="196" t="s">
        <v>1</v>
      </c>
      <c r="K20" s="196" t="s">
        <v>1</v>
      </c>
      <c r="L20" s="196" t="s">
        <v>1</v>
      </c>
      <c r="M20" s="26">
        <f>SUM(M14:M19)</f>
        <v>3302333919049.7798</v>
      </c>
    </row>
    <row r="23" spans="1:13" ht="27.95" customHeight="1">
      <c r="A23" s="193" t="s">
        <v>181</v>
      </c>
      <c r="B23" s="193" t="s">
        <v>1</v>
      </c>
      <c r="C23" s="193" t="s">
        <v>1</v>
      </c>
      <c r="D23" s="193" t="s">
        <v>1</v>
      </c>
      <c r="E23" s="193" t="s">
        <v>1</v>
      </c>
      <c r="F23" s="193" t="s">
        <v>1</v>
      </c>
      <c r="G23" s="193" t="s">
        <v>1</v>
      </c>
      <c r="H23" s="193" t="s">
        <v>1</v>
      </c>
      <c r="I23" s="193" t="s">
        <v>1</v>
      </c>
      <c r="J23" s="193" t="s">
        <v>1</v>
      </c>
      <c r="K23" s="193" t="s">
        <v>1</v>
      </c>
      <c r="L23" s="193" t="s">
        <v>1</v>
      </c>
      <c r="M23" s="193" t="s">
        <v>1</v>
      </c>
    </row>
    <row r="24" spans="1:13" ht="18" customHeight="1">
      <c r="A24" s="194" t="s">
        <v>2</v>
      </c>
      <c r="B24" s="194" t="s">
        <v>1</v>
      </c>
      <c r="C24" s="194" t="s">
        <v>1</v>
      </c>
      <c r="D24" s="194" t="s">
        <v>1</v>
      </c>
      <c r="E24" s="194" t="s">
        <v>1</v>
      </c>
      <c r="F24" s="194" t="s">
        <v>1</v>
      </c>
      <c r="G24" s="194" t="s">
        <v>1</v>
      </c>
      <c r="H24" s="194" t="s">
        <v>1</v>
      </c>
      <c r="I24" s="194" t="s">
        <v>1</v>
      </c>
      <c r="J24" s="194" t="s">
        <v>1</v>
      </c>
      <c r="K24" s="194" t="s">
        <v>1</v>
      </c>
      <c r="L24" s="194" t="s">
        <v>1</v>
      </c>
      <c r="M24" s="194" t="s">
        <v>1</v>
      </c>
    </row>
    <row r="25" spans="1:13" ht="20.100000000000001" customHeight="1">
      <c r="A25" s="195" t="s">
        <v>3</v>
      </c>
      <c r="B25" s="195" t="s">
        <v>1</v>
      </c>
      <c r="C25" s="195" t="s">
        <v>1</v>
      </c>
      <c r="D25" s="195" t="s">
        <v>1</v>
      </c>
      <c r="E25" s="195" t="s">
        <v>1</v>
      </c>
      <c r="F25" s="195" t="s">
        <v>1</v>
      </c>
      <c r="G25" s="195" t="s">
        <v>1</v>
      </c>
      <c r="H25" s="195" t="s">
        <v>1</v>
      </c>
      <c r="I25" s="195" t="s">
        <v>1</v>
      </c>
      <c r="J25" s="195" t="s">
        <v>1</v>
      </c>
      <c r="K25" s="195" t="s">
        <v>1</v>
      </c>
      <c r="L25" s="195" t="s">
        <v>1</v>
      </c>
      <c r="M25" s="195" t="s">
        <v>1</v>
      </c>
    </row>
    <row r="26" spans="1:13" ht="21.95" customHeight="1">
      <c r="A26" s="173" t="s">
        <v>4</v>
      </c>
      <c r="B26" s="173" t="s">
        <v>1</v>
      </c>
      <c r="C26" s="174" t="s">
        <v>182</v>
      </c>
      <c r="D26" s="174" t="s">
        <v>1</v>
      </c>
      <c r="E26" s="174" t="s">
        <v>1</v>
      </c>
      <c r="F26" s="174" t="s">
        <v>1</v>
      </c>
      <c r="G26" s="174" t="s">
        <v>1</v>
      </c>
      <c r="H26" s="174" t="s">
        <v>1</v>
      </c>
      <c r="I26" s="174" t="s">
        <v>1</v>
      </c>
      <c r="J26" s="174" t="s">
        <v>1</v>
      </c>
      <c r="K26" s="174" t="s">
        <v>1</v>
      </c>
      <c r="L26" s="174" t="s">
        <v>1</v>
      </c>
      <c r="M26" s="174" t="s">
        <v>1</v>
      </c>
    </row>
    <row r="27" spans="1:13" ht="40.5" customHeight="1">
      <c r="A27" s="173" t="s">
        <v>6</v>
      </c>
      <c r="B27" s="173" t="s">
        <v>1</v>
      </c>
      <c r="C27" s="174" t="s">
        <v>101</v>
      </c>
      <c r="D27" s="174" t="s">
        <v>1</v>
      </c>
      <c r="E27" s="174" t="s">
        <v>1</v>
      </c>
      <c r="F27" s="174" t="s">
        <v>1</v>
      </c>
      <c r="G27" s="174" t="s">
        <v>1</v>
      </c>
      <c r="H27" s="174" t="s">
        <v>1</v>
      </c>
      <c r="I27" s="174" t="s">
        <v>1</v>
      </c>
      <c r="J27" s="174" t="s">
        <v>1</v>
      </c>
      <c r="K27" s="174" t="s">
        <v>1</v>
      </c>
      <c r="L27" s="174" t="s">
        <v>1</v>
      </c>
      <c r="M27" s="174" t="s">
        <v>1</v>
      </c>
    </row>
    <row r="28" spans="1:13" ht="21.95" customHeight="1">
      <c r="A28" s="173" t="s">
        <v>8</v>
      </c>
      <c r="B28" s="173" t="s">
        <v>1</v>
      </c>
      <c r="C28" s="174" t="s">
        <v>9</v>
      </c>
      <c r="D28" s="174" t="s">
        <v>1</v>
      </c>
      <c r="E28" s="174" t="s">
        <v>1</v>
      </c>
      <c r="F28" s="174" t="s">
        <v>1</v>
      </c>
      <c r="G28" s="174" t="s">
        <v>1</v>
      </c>
      <c r="H28" s="174" t="s">
        <v>1</v>
      </c>
      <c r="I28" s="174" t="s">
        <v>1</v>
      </c>
      <c r="J28" s="174" t="s">
        <v>1</v>
      </c>
      <c r="K28" s="174" t="s">
        <v>1</v>
      </c>
      <c r="L28" s="174" t="s">
        <v>1</v>
      </c>
      <c r="M28" s="174" t="s">
        <v>1</v>
      </c>
    </row>
    <row r="29" spans="1:13" ht="21.95" customHeight="1">
      <c r="A29" s="173" t="s">
        <v>10</v>
      </c>
      <c r="B29" s="173" t="s">
        <v>1</v>
      </c>
      <c r="C29" s="174" t="s">
        <v>11</v>
      </c>
      <c r="D29" s="174" t="s">
        <v>1</v>
      </c>
      <c r="E29" s="174" t="s">
        <v>1</v>
      </c>
      <c r="F29" s="174" t="s">
        <v>1</v>
      </c>
      <c r="G29" s="174" t="s">
        <v>1</v>
      </c>
      <c r="H29" s="174" t="s">
        <v>1</v>
      </c>
      <c r="I29" s="174" t="s">
        <v>1</v>
      </c>
      <c r="J29" s="174" t="s">
        <v>1</v>
      </c>
      <c r="K29" s="174" t="s">
        <v>1</v>
      </c>
      <c r="L29" s="174" t="s">
        <v>1</v>
      </c>
      <c r="M29" s="174" t="s">
        <v>1</v>
      </c>
    </row>
    <row r="30" spans="1:13" ht="21.95" customHeight="1">
      <c r="A30" s="173" t="s">
        <v>12</v>
      </c>
      <c r="B30" s="173" t="s">
        <v>1</v>
      </c>
      <c r="C30" s="174" t="s">
        <v>144</v>
      </c>
      <c r="D30" s="174" t="s">
        <v>1</v>
      </c>
      <c r="E30" s="174" t="s">
        <v>1</v>
      </c>
      <c r="F30" s="174" t="s">
        <v>1</v>
      </c>
      <c r="G30" s="174" t="s">
        <v>1</v>
      </c>
      <c r="H30" s="174" t="s">
        <v>1</v>
      </c>
      <c r="I30" s="174" t="s">
        <v>1</v>
      </c>
      <c r="J30" s="174" t="s">
        <v>1</v>
      </c>
      <c r="K30" s="174" t="s">
        <v>1</v>
      </c>
      <c r="L30" s="174" t="s">
        <v>1</v>
      </c>
      <c r="M30" s="174" t="s">
        <v>1</v>
      </c>
    </row>
    <row r="31" spans="1:13" ht="34.5" customHeight="1">
      <c r="A31" s="173" t="s">
        <v>14</v>
      </c>
      <c r="B31" s="173" t="s">
        <v>1</v>
      </c>
      <c r="C31" s="174" t="s">
        <v>183</v>
      </c>
      <c r="D31" s="174" t="s">
        <v>1</v>
      </c>
      <c r="E31" s="174" t="s">
        <v>1</v>
      </c>
      <c r="F31" s="174" t="s">
        <v>1</v>
      </c>
      <c r="G31" s="174" t="s">
        <v>1</v>
      </c>
      <c r="H31" s="174" t="s">
        <v>1</v>
      </c>
      <c r="I31" s="174" t="s">
        <v>1</v>
      </c>
      <c r="J31" s="174" t="s">
        <v>1</v>
      </c>
      <c r="K31" s="174" t="s">
        <v>1</v>
      </c>
      <c r="L31" s="174" t="s">
        <v>1</v>
      </c>
      <c r="M31" s="174" t="s">
        <v>1</v>
      </c>
    </row>
    <row r="32" spans="1:13" ht="69" customHeight="1">
      <c r="A32" s="173" t="s">
        <v>16</v>
      </c>
      <c r="B32" s="173" t="s">
        <v>1</v>
      </c>
      <c r="C32" s="192" t="s">
        <v>184</v>
      </c>
      <c r="D32" s="192" t="s">
        <v>1</v>
      </c>
      <c r="E32" s="192" t="s">
        <v>1</v>
      </c>
      <c r="F32" s="192" t="s">
        <v>1</v>
      </c>
      <c r="G32" s="192" t="s">
        <v>1</v>
      </c>
      <c r="H32" s="192" t="s">
        <v>1</v>
      </c>
      <c r="I32" s="192" t="s">
        <v>1</v>
      </c>
      <c r="J32" s="192" t="s">
        <v>1</v>
      </c>
      <c r="K32" s="192" t="s">
        <v>1</v>
      </c>
      <c r="L32" s="192" t="s">
        <v>1</v>
      </c>
      <c r="M32" s="192" t="s">
        <v>1</v>
      </c>
    </row>
    <row r="33" spans="1:13" ht="69.75" customHeight="1">
      <c r="A33" s="177" t="s">
        <v>18</v>
      </c>
      <c r="B33" s="177"/>
      <c r="C33" s="192" t="s">
        <v>147</v>
      </c>
      <c r="D33" s="192"/>
      <c r="E33" s="192"/>
      <c r="F33" s="192"/>
      <c r="G33" s="192"/>
      <c r="H33" s="192"/>
      <c r="I33" s="192"/>
      <c r="J33" s="192"/>
      <c r="K33" s="192"/>
      <c r="L33" s="192"/>
      <c r="M33" s="192"/>
    </row>
    <row r="34" spans="1:13" ht="20.100000000000001" customHeight="1">
      <c r="A34" s="195" t="s">
        <v>20</v>
      </c>
      <c r="B34" s="195" t="s">
        <v>1</v>
      </c>
      <c r="C34" s="195" t="s">
        <v>1</v>
      </c>
      <c r="D34" s="195" t="s">
        <v>1</v>
      </c>
      <c r="E34" s="195" t="s">
        <v>1</v>
      </c>
      <c r="F34" s="195" t="s">
        <v>1</v>
      </c>
      <c r="G34" s="195" t="s">
        <v>1</v>
      </c>
      <c r="H34" s="195" t="s">
        <v>1</v>
      </c>
      <c r="I34" s="195" t="s">
        <v>1</v>
      </c>
      <c r="J34" s="195" t="s">
        <v>1</v>
      </c>
      <c r="K34" s="195" t="s">
        <v>1</v>
      </c>
      <c r="L34" s="195" t="s">
        <v>1</v>
      </c>
      <c r="M34" s="195" t="s">
        <v>1</v>
      </c>
    </row>
    <row r="35" spans="1:13" ht="27.95" customHeight="1">
      <c r="A35" s="1" t="s">
        <v>21</v>
      </c>
      <c r="B35" s="1" t="s">
        <v>22</v>
      </c>
      <c r="C35" s="1" t="s">
        <v>23</v>
      </c>
      <c r="D35" s="1" t="s">
        <v>24</v>
      </c>
      <c r="E35" s="1" t="s">
        <v>25</v>
      </c>
      <c r="F35" s="1" t="s">
        <v>26</v>
      </c>
      <c r="G35" s="1" t="s">
        <v>27</v>
      </c>
      <c r="H35" s="1" t="s">
        <v>28</v>
      </c>
      <c r="I35" s="1" t="s">
        <v>29</v>
      </c>
      <c r="J35" s="1" t="s">
        <v>30</v>
      </c>
      <c r="K35" s="145" t="s">
        <v>31</v>
      </c>
      <c r="L35" s="1" t="s">
        <v>32</v>
      </c>
      <c r="M35" s="1" t="s">
        <v>33</v>
      </c>
    </row>
    <row r="36" spans="1:13" ht="129.6" customHeight="1">
      <c r="A36" s="104" t="s">
        <v>185</v>
      </c>
      <c r="B36" s="7" t="s">
        <v>186</v>
      </c>
      <c r="C36" s="104" t="s">
        <v>187</v>
      </c>
      <c r="D36" s="103" t="s">
        <v>188</v>
      </c>
      <c r="E36" s="7" t="s">
        <v>70</v>
      </c>
      <c r="F36" s="7" t="s">
        <v>162</v>
      </c>
      <c r="G36" s="7" t="s">
        <v>153</v>
      </c>
      <c r="H36" s="7" t="s">
        <v>96</v>
      </c>
      <c r="I36" s="217" t="s">
        <v>189</v>
      </c>
      <c r="J36" s="179" t="s">
        <v>190</v>
      </c>
      <c r="K36" s="223" t="s">
        <v>191</v>
      </c>
      <c r="L36" s="225" t="s">
        <v>192</v>
      </c>
      <c r="M36" s="200">
        <f>(1300*27283239.18+1603*30146900.52+11000*627207+2010000*150847.65+593281.94*54343+57430139*27000)*6</f>
        <v>11860507316597.879</v>
      </c>
    </row>
    <row r="37" spans="1:13" ht="267" customHeight="1">
      <c r="A37" s="103" t="s">
        <v>193</v>
      </c>
      <c r="B37" s="23" t="s">
        <v>194</v>
      </c>
      <c r="C37" s="103" t="s">
        <v>195</v>
      </c>
      <c r="D37" s="103" t="s">
        <v>196</v>
      </c>
      <c r="E37" s="23" t="s">
        <v>70</v>
      </c>
      <c r="F37" s="23" t="s">
        <v>162</v>
      </c>
      <c r="G37" s="23" t="s">
        <v>40</v>
      </c>
      <c r="H37" s="23" t="s">
        <v>96</v>
      </c>
      <c r="I37" s="227"/>
      <c r="J37" s="180"/>
      <c r="K37" s="224"/>
      <c r="L37" s="226"/>
      <c r="M37" s="201"/>
    </row>
    <row r="38" spans="1:13" ht="24" customHeight="1">
      <c r="A38" s="196" t="s">
        <v>60</v>
      </c>
      <c r="B38" s="196" t="s">
        <v>1</v>
      </c>
      <c r="C38" s="196" t="s">
        <v>1</v>
      </c>
      <c r="D38" s="196" t="s">
        <v>1</v>
      </c>
      <c r="E38" s="196" t="s">
        <v>1</v>
      </c>
      <c r="F38" s="196" t="s">
        <v>1</v>
      </c>
      <c r="G38" s="196" t="s">
        <v>1</v>
      </c>
      <c r="H38" s="196" t="s">
        <v>1</v>
      </c>
      <c r="I38" s="196" t="s">
        <v>1</v>
      </c>
      <c r="J38" s="196" t="s">
        <v>1</v>
      </c>
      <c r="K38" s="196" t="s">
        <v>1</v>
      </c>
      <c r="L38" s="196" t="s">
        <v>1</v>
      </c>
      <c r="M38" s="26">
        <f>SUM(M36)</f>
        <v>11860507316597.879</v>
      </c>
    </row>
    <row r="41" spans="1:13" ht="27.95" customHeight="1">
      <c r="A41" s="193" t="s">
        <v>197</v>
      </c>
      <c r="B41" s="193" t="s">
        <v>1</v>
      </c>
      <c r="C41" s="193" t="s">
        <v>1</v>
      </c>
      <c r="D41" s="193" t="s">
        <v>1</v>
      </c>
      <c r="E41" s="193" t="s">
        <v>1</v>
      </c>
      <c r="F41" s="193" t="s">
        <v>1</v>
      </c>
      <c r="G41" s="193" t="s">
        <v>1</v>
      </c>
      <c r="H41" s="193" t="s">
        <v>1</v>
      </c>
      <c r="I41" s="193" t="s">
        <v>1</v>
      </c>
      <c r="J41" s="193" t="s">
        <v>1</v>
      </c>
      <c r="K41" s="193" t="s">
        <v>1</v>
      </c>
      <c r="L41" s="193" t="s">
        <v>1</v>
      </c>
      <c r="M41" s="193" t="s">
        <v>1</v>
      </c>
    </row>
    <row r="42" spans="1:13" ht="18" customHeight="1">
      <c r="A42" s="194" t="s">
        <v>2</v>
      </c>
      <c r="B42" s="194" t="s">
        <v>1</v>
      </c>
      <c r="C42" s="194" t="s">
        <v>1</v>
      </c>
      <c r="D42" s="194" t="s">
        <v>1</v>
      </c>
      <c r="E42" s="194" t="s">
        <v>1</v>
      </c>
      <c r="F42" s="194" t="s">
        <v>1</v>
      </c>
      <c r="G42" s="194" t="s">
        <v>1</v>
      </c>
      <c r="H42" s="194" t="s">
        <v>1</v>
      </c>
      <c r="I42" s="194" t="s">
        <v>1</v>
      </c>
      <c r="J42" s="194" t="s">
        <v>1</v>
      </c>
      <c r="K42" s="194" t="s">
        <v>1</v>
      </c>
      <c r="L42" s="194" t="s">
        <v>1</v>
      </c>
      <c r="M42" s="194" t="s">
        <v>1</v>
      </c>
    </row>
    <row r="43" spans="1:13" ht="20.100000000000001" customHeight="1">
      <c r="A43" s="195" t="s">
        <v>3</v>
      </c>
      <c r="B43" s="195" t="s">
        <v>1</v>
      </c>
      <c r="C43" s="195" t="s">
        <v>1</v>
      </c>
      <c r="D43" s="195" t="s">
        <v>1</v>
      </c>
      <c r="E43" s="195" t="s">
        <v>1</v>
      </c>
      <c r="F43" s="195" t="s">
        <v>1</v>
      </c>
      <c r="G43" s="195" t="s">
        <v>1</v>
      </c>
      <c r="H43" s="195" t="s">
        <v>1</v>
      </c>
      <c r="I43" s="195" t="s">
        <v>1</v>
      </c>
      <c r="J43" s="195" t="s">
        <v>1</v>
      </c>
      <c r="K43" s="195" t="s">
        <v>1</v>
      </c>
      <c r="L43" s="195" t="s">
        <v>1</v>
      </c>
      <c r="M43" s="195" t="s">
        <v>1</v>
      </c>
    </row>
    <row r="44" spans="1:13" ht="21.95" customHeight="1">
      <c r="A44" s="173" t="s">
        <v>4</v>
      </c>
      <c r="B44" s="173" t="s">
        <v>1</v>
      </c>
      <c r="C44" s="174" t="s">
        <v>198</v>
      </c>
      <c r="D44" s="174" t="s">
        <v>1</v>
      </c>
      <c r="E44" s="174" t="s">
        <v>1</v>
      </c>
      <c r="F44" s="174" t="s">
        <v>1</v>
      </c>
      <c r="G44" s="174" t="s">
        <v>1</v>
      </c>
      <c r="H44" s="174" t="s">
        <v>1</v>
      </c>
      <c r="I44" s="174" t="s">
        <v>1</v>
      </c>
      <c r="J44" s="174" t="s">
        <v>1</v>
      </c>
      <c r="K44" s="174" t="s">
        <v>1</v>
      </c>
      <c r="L44" s="174" t="s">
        <v>1</v>
      </c>
      <c r="M44" s="174" t="s">
        <v>1</v>
      </c>
    </row>
    <row r="45" spans="1:13" ht="56.1" customHeight="1">
      <c r="A45" s="173" t="s">
        <v>6</v>
      </c>
      <c r="B45" s="173" t="s">
        <v>1</v>
      </c>
      <c r="C45" s="174" t="s">
        <v>101</v>
      </c>
      <c r="D45" s="174" t="s">
        <v>1</v>
      </c>
      <c r="E45" s="174" t="s">
        <v>1</v>
      </c>
      <c r="F45" s="174" t="s">
        <v>1</v>
      </c>
      <c r="G45" s="174" t="s">
        <v>1</v>
      </c>
      <c r="H45" s="174" t="s">
        <v>1</v>
      </c>
      <c r="I45" s="174" t="s">
        <v>1</v>
      </c>
      <c r="J45" s="174" t="s">
        <v>1</v>
      </c>
      <c r="K45" s="174" t="s">
        <v>1</v>
      </c>
      <c r="L45" s="174" t="s">
        <v>1</v>
      </c>
      <c r="M45" s="174" t="s">
        <v>1</v>
      </c>
    </row>
    <row r="46" spans="1:13" ht="21.95" customHeight="1">
      <c r="A46" s="173" t="s">
        <v>8</v>
      </c>
      <c r="B46" s="173" t="s">
        <v>1</v>
      </c>
      <c r="C46" s="174" t="s">
        <v>9</v>
      </c>
      <c r="D46" s="174" t="s">
        <v>1</v>
      </c>
      <c r="E46" s="174" t="s">
        <v>1</v>
      </c>
      <c r="F46" s="174" t="s">
        <v>1</v>
      </c>
      <c r="G46" s="174" t="s">
        <v>1</v>
      </c>
      <c r="H46" s="174" t="s">
        <v>1</v>
      </c>
      <c r="I46" s="174" t="s">
        <v>1</v>
      </c>
      <c r="J46" s="174" t="s">
        <v>1</v>
      </c>
      <c r="K46" s="174" t="s">
        <v>1</v>
      </c>
      <c r="L46" s="174" t="s">
        <v>1</v>
      </c>
      <c r="M46" s="174" t="s">
        <v>1</v>
      </c>
    </row>
    <row r="47" spans="1:13" ht="21.95" customHeight="1">
      <c r="A47" s="173" t="s">
        <v>10</v>
      </c>
      <c r="B47" s="173" t="s">
        <v>1</v>
      </c>
      <c r="C47" s="174" t="s">
        <v>11</v>
      </c>
      <c r="D47" s="174" t="s">
        <v>1</v>
      </c>
      <c r="E47" s="174" t="s">
        <v>1</v>
      </c>
      <c r="F47" s="174" t="s">
        <v>1</v>
      </c>
      <c r="G47" s="174" t="s">
        <v>1</v>
      </c>
      <c r="H47" s="174" t="s">
        <v>1</v>
      </c>
      <c r="I47" s="174" t="s">
        <v>1</v>
      </c>
      <c r="J47" s="174" t="s">
        <v>1</v>
      </c>
      <c r="K47" s="174" t="s">
        <v>1</v>
      </c>
      <c r="L47" s="174" t="s">
        <v>1</v>
      </c>
      <c r="M47" s="174" t="s">
        <v>1</v>
      </c>
    </row>
    <row r="48" spans="1:13" ht="21.95" customHeight="1">
      <c r="A48" s="173" t="s">
        <v>12</v>
      </c>
      <c r="B48" s="173" t="s">
        <v>1</v>
      </c>
      <c r="C48" s="174" t="s">
        <v>144</v>
      </c>
      <c r="D48" s="174" t="s">
        <v>1</v>
      </c>
      <c r="E48" s="174" t="s">
        <v>1</v>
      </c>
      <c r="F48" s="174" t="s">
        <v>1</v>
      </c>
      <c r="G48" s="174" t="s">
        <v>1</v>
      </c>
      <c r="H48" s="174" t="s">
        <v>1</v>
      </c>
      <c r="I48" s="174" t="s">
        <v>1</v>
      </c>
      <c r="J48" s="174" t="s">
        <v>1</v>
      </c>
      <c r="K48" s="174" t="s">
        <v>1</v>
      </c>
      <c r="L48" s="174" t="s">
        <v>1</v>
      </c>
      <c r="M48" s="174" t="s">
        <v>1</v>
      </c>
    </row>
    <row r="49" spans="1:13" ht="56.1" customHeight="1">
      <c r="A49" s="173" t="s">
        <v>14</v>
      </c>
      <c r="B49" s="173" t="s">
        <v>1</v>
      </c>
      <c r="C49" s="192" t="s">
        <v>199</v>
      </c>
      <c r="D49" s="192" t="s">
        <v>1</v>
      </c>
      <c r="E49" s="192" t="s">
        <v>1</v>
      </c>
      <c r="F49" s="192" t="s">
        <v>1</v>
      </c>
      <c r="G49" s="192" t="s">
        <v>1</v>
      </c>
      <c r="H49" s="192" t="s">
        <v>1</v>
      </c>
      <c r="I49" s="192" t="s">
        <v>1</v>
      </c>
      <c r="J49" s="192" t="s">
        <v>1</v>
      </c>
      <c r="K49" s="192" t="s">
        <v>1</v>
      </c>
      <c r="L49" s="192" t="s">
        <v>1</v>
      </c>
      <c r="M49" s="192" t="s">
        <v>1</v>
      </c>
    </row>
    <row r="50" spans="1:13" ht="99.95" customHeight="1">
      <c r="A50" s="173" t="s">
        <v>16</v>
      </c>
      <c r="B50" s="173" t="s">
        <v>1</v>
      </c>
      <c r="C50" s="192" t="s">
        <v>200</v>
      </c>
      <c r="D50" s="192" t="s">
        <v>1</v>
      </c>
      <c r="E50" s="192" t="s">
        <v>1</v>
      </c>
      <c r="F50" s="192" t="s">
        <v>1</v>
      </c>
      <c r="G50" s="192" t="s">
        <v>1</v>
      </c>
      <c r="H50" s="192" t="s">
        <v>1</v>
      </c>
      <c r="I50" s="192" t="s">
        <v>1</v>
      </c>
      <c r="J50" s="192" t="s">
        <v>1</v>
      </c>
      <c r="K50" s="192" t="s">
        <v>1</v>
      </c>
      <c r="L50" s="192" t="s">
        <v>1</v>
      </c>
      <c r="M50" s="192" t="s">
        <v>1</v>
      </c>
    </row>
    <row r="51" spans="1:13" ht="69.75" customHeight="1">
      <c r="A51" s="177" t="s">
        <v>18</v>
      </c>
      <c r="B51" s="177"/>
      <c r="C51" s="192" t="s">
        <v>147</v>
      </c>
      <c r="D51" s="192"/>
      <c r="E51" s="192"/>
      <c r="F51" s="192"/>
      <c r="G51" s="192"/>
      <c r="H51" s="192"/>
      <c r="I51" s="192"/>
      <c r="J51" s="192"/>
      <c r="K51" s="192"/>
      <c r="L51" s="192"/>
      <c r="M51" s="192"/>
    </row>
    <row r="52" spans="1:13" ht="20.100000000000001" customHeight="1">
      <c r="A52" s="195" t="s">
        <v>20</v>
      </c>
      <c r="B52" s="195" t="s">
        <v>1</v>
      </c>
      <c r="C52" s="195" t="s">
        <v>1</v>
      </c>
      <c r="D52" s="195" t="s">
        <v>1</v>
      </c>
      <c r="E52" s="195" t="s">
        <v>1</v>
      </c>
      <c r="F52" s="195" t="s">
        <v>1</v>
      </c>
      <c r="G52" s="195" t="s">
        <v>1</v>
      </c>
      <c r="H52" s="195" t="s">
        <v>1</v>
      </c>
      <c r="I52" s="195" t="s">
        <v>1</v>
      </c>
      <c r="J52" s="195" t="s">
        <v>1</v>
      </c>
      <c r="K52" s="195" t="s">
        <v>1</v>
      </c>
      <c r="L52" s="195" t="s">
        <v>1</v>
      </c>
      <c r="M52" s="195" t="s">
        <v>1</v>
      </c>
    </row>
    <row r="53" spans="1:13" ht="27.95" customHeight="1">
      <c r="A53" s="1" t="s">
        <v>21</v>
      </c>
      <c r="B53" s="1" t="s">
        <v>22</v>
      </c>
      <c r="C53" s="1" t="s">
        <v>23</v>
      </c>
      <c r="D53" s="1" t="s">
        <v>24</v>
      </c>
      <c r="E53" s="1" t="s">
        <v>25</v>
      </c>
      <c r="F53" s="1" t="s">
        <v>26</v>
      </c>
      <c r="G53" s="1" t="s">
        <v>27</v>
      </c>
      <c r="H53" s="1" t="s">
        <v>28</v>
      </c>
      <c r="I53" s="1" t="s">
        <v>29</v>
      </c>
      <c r="J53" s="1" t="s">
        <v>30</v>
      </c>
      <c r="K53" s="145" t="s">
        <v>31</v>
      </c>
      <c r="L53" s="1" t="s">
        <v>32</v>
      </c>
      <c r="M53" s="1" t="s">
        <v>33</v>
      </c>
    </row>
    <row r="54" spans="1:13" ht="86.25" customHeight="1">
      <c r="A54" s="104" t="s">
        <v>201</v>
      </c>
      <c r="B54" s="7" t="s">
        <v>159</v>
      </c>
      <c r="C54" s="104" t="s">
        <v>202</v>
      </c>
      <c r="D54" s="103" t="s">
        <v>203</v>
      </c>
      <c r="E54" s="7" t="s">
        <v>70</v>
      </c>
      <c r="F54" s="7" t="s">
        <v>162</v>
      </c>
      <c r="G54" s="7" t="s">
        <v>163</v>
      </c>
      <c r="H54" s="7" t="s">
        <v>204</v>
      </c>
      <c r="I54" s="7" t="s">
        <v>205</v>
      </c>
      <c r="J54" s="7" t="s">
        <v>30</v>
      </c>
      <c r="K54" s="147">
        <f>120*6</f>
        <v>720</v>
      </c>
      <c r="L54" s="36">
        <v>8618200</v>
      </c>
      <c r="M54" s="37">
        <f>+L54*K54</f>
        <v>6205104000</v>
      </c>
    </row>
    <row r="55" spans="1:13" ht="98.45" customHeight="1">
      <c r="A55" s="104" t="s">
        <v>206</v>
      </c>
      <c r="B55" s="7" t="s">
        <v>159</v>
      </c>
      <c r="C55" s="104" t="s">
        <v>207</v>
      </c>
      <c r="D55" s="104" t="s">
        <v>208</v>
      </c>
      <c r="E55" s="7" t="s">
        <v>70</v>
      </c>
      <c r="F55" s="7" t="s">
        <v>162</v>
      </c>
      <c r="G55" s="7" t="s">
        <v>163</v>
      </c>
      <c r="H55" s="7" t="s">
        <v>96</v>
      </c>
      <c r="I55" s="217" t="s">
        <v>209</v>
      </c>
      <c r="J55" s="215" t="s">
        <v>111</v>
      </c>
      <c r="K55" s="219">
        <f>3*6</f>
        <v>18</v>
      </c>
      <c r="L55" s="221">
        <v>218394000</v>
      </c>
      <c r="M55" s="185">
        <f t="shared" ref="M55:M57" si="0">+L55*K55</f>
        <v>3931092000</v>
      </c>
    </row>
    <row r="56" spans="1:13" ht="107.25" customHeight="1">
      <c r="A56" s="104" t="s">
        <v>210</v>
      </c>
      <c r="B56" s="7" t="s">
        <v>159</v>
      </c>
      <c r="C56" s="104" t="s">
        <v>211</v>
      </c>
      <c r="D56" s="104" t="s">
        <v>212</v>
      </c>
      <c r="E56" s="7" t="s">
        <v>70</v>
      </c>
      <c r="F56" s="7" t="s">
        <v>162</v>
      </c>
      <c r="G56" s="7" t="s">
        <v>163</v>
      </c>
      <c r="H56" s="7" t="s">
        <v>96</v>
      </c>
      <c r="I56" s="218"/>
      <c r="J56" s="216"/>
      <c r="K56" s="220"/>
      <c r="L56" s="222"/>
      <c r="M56" s="191"/>
    </row>
    <row r="57" spans="1:13" ht="108" customHeight="1">
      <c r="A57" s="104" t="s">
        <v>213</v>
      </c>
      <c r="B57" s="7" t="s">
        <v>159</v>
      </c>
      <c r="C57" s="104" t="s">
        <v>214</v>
      </c>
      <c r="D57" s="104" t="s">
        <v>215</v>
      </c>
      <c r="E57" s="7" t="s">
        <v>70</v>
      </c>
      <c r="F57" s="7" t="s">
        <v>162</v>
      </c>
      <c r="G57" s="7" t="s">
        <v>40</v>
      </c>
      <c r="H57" s="7" t="s">
        <v>216</v>
      </c>
      <c r="I57" s="7" t="s">
        <v>217</v>
      </c>
      <c r="J57" s="7" t="s">
        <v>218</v>
      </c>
      <c r="K57" s="148">
        <f>131600*6</f>
        <v>789600</v>
      </c>
      <c r="L57" s="80">
        <v>3647406</v>
      </c>
      <c r="M57" s="37">
        <f t="shared" si="0"/>
        <v>2879991777600</v>
      </c>
    </row>
    <row r="58" spans="1:13" ht="24" customHeight="1">
      <c r="A58" s="212" t="s">
        <v>60</v>
      </c>
      <c r="B58" s="213"/>
      <c r="C58" s="213"/>
      <c r="D58" s="213"/>
      <c r="E58" s="213"/>
      <c r="F58" s="213"/>
      <c r="G58" s="213"/>
      <c r="H58" s="213"/>
      <c r="I58" s="213"/>
      <c r="J58" s="213"/>
      <c r="K58" s="213"/>
      <c r="L58" s="214"/>
      <c r="M58" s="38">
        <f>SUM(M54:M57)</f>
        <v>2890127973600</v>
      </c>
    </row>
    <row r="61" spans="1:13" ht="27.95" customHeight="1">
      <c r="A61" s="193" t="s">
        <v>219</v>
      </c>
      <c r="B61" s="193" t="s">
        <v>1</v>
      </c>
      <c r="C61" s="193" t="s">
        <v>1</v>
      </c>
      <c r="D61" s="193" t="s">
        <v>1</v>
      </c>
      <c r="E61" s="193" t="s">
        <v>1</v>
      </c>
      <c r="F61" s="193" t="s">
        <v>1</v>
      </c>
      <c r="G61" s="193" t="s">
        <v>1</v>
      </c>
      <c r="H61" s="193" t="s">
        <v>1</v>
      </c>
      <c r="I61" s="193" t="s">
        <v>1</v>
      </c>
      <c r="J61" s="193" t="s">
        <v>1</v>
      </c>
      <c r="K61" s="193" t="s">
        <v>1</v>
      </c>
      <c r="L61" s="193" t="s">
        <v>1</v>
      </c>
      <c r="M61" s="193" t="s">
        <v>1</v>
      </c>
    </row>
    <row r="62" spans="1:13" ht="18" customHeight="1">
      <c r="A62" s="194" t="s">
        <v>2</v>
      </c>
      <c r="B62" s="194" t="s">
        <v>1</v>
      </c>
      <c r="C62" s="194" t="s">
        <v>1</v>
      </c>
      <c r="D62" s="194" t="s">
        <v>1</v>
      </c>
      <c r="E62" s="194" t="s">
        <v>1</v>
      </c>
      <c r="F62" s="194" t="s">
        <v>1</v>
      </c>
      <c r="G62" s="194" t="s">
        <v>1</v>
      </c>
      <c r="H62" s="194" t="s">
        <v>1</v>
      </c>
      <c r="I62" s="194" t="s">
        <v>1</v>
      </c>
      <c r="J62" s="194" t="s">
        <v>1</v>
      </c>
      <c r="K62" s="194" t="s">
        <v>1</v>
      </c>
      <c r="L62" s="194" t="s">
        <v>1</v>
      </c>
      <c r="M62" s="194" t="s">
        <v>1</v>
      </c>
    </row>
    <row r="63" spans="1:13" ht="20.100000000000001" customHeight="1">
      <c r="A63" s="195" t="s">
        <v>3</v>
      </c>
      <c r="B63" s="195" t="s">
        <v>1</v>
      </c>
      <c r="C63" s="195" t="s">
        <v>1</v>
      </c>
      <c r="D63" s="195" t="s">
        <v>1</v>
      </c>
      <c r="E63" s="195" t="s">
        <v>1</v>
      </c>
      <c r="F63" s="195" t="s">
        <v>1</v>
      </c>
      <c r="G63" s="195" t="s">
        <v>1</v>
      </c>
      <c r="H63" s="195" t="s">
        <v>1</v>
      </c>
      <c r="I63" s="195" t="s">
        <v>1</v>
      </c>
      <c r="J63" s="195" t="s">
        <v>1</v>
      </c>
      <c r="K63" s="195" t="s">
        <v>1</v>
      </c>
      <c r="L63" s="195" t="s">
        <v>1</v>
      </c>
      <c r="M63" s="195" t="s">
        <v>1</v>
      </c>
    </row>
    <row r="64" spans="1:13" ht="21.95" customHeight="1">
      <c r="A64" s="173" t="s">
        <v>4</v>
      </c>
      <c r="B64" s="173" t="s">
        <v>1</v>
      </c>
      <c r="C64" s="174" t="s">
        <v>220</v>
      </c>
      <c r="D64" s="174" t="s">
        <v>1</v>
      </c>
      <c r="E64" s="174" t="s">
        <v>1</v>
      </c>
      <c r="F64" s="174" t="s">
        <v>1</v>
      </c>
      <c r="G64" s="174" t="s">
        <v>1</v>
      </c>
      <c r="H64" s="174" t="s">
        <v>1</v>
      </c>
      <c r="I64" s="174" t="s">
        <v>1</v>
      </c>
      <c r="J64" s="174" t="s">
        <v>1</v>
      </c>
      <c r="K64" s="174" t="s">
        <v>1</v>
      </c>
      <c r="L64" s="174" t="s">
        <v>1</v>
      </c>
      <c r="M64" s="174" t="s">
        <v>1</v>
      </c>
    </row>
    <row r="65" spans="1:13" ht="56.1" customHeight="1">
      <c r="A65" s="173" t="s">
        <v>6</v>
      </c>
      <c r="B65" s="173" t="s">
        <v>1</v>
      </c>
      <c r="C65" s="174" t="s">
        <v>101</v>
      </c>
      <c r="D65" s="174" t="s">
        <v>1</v>
      </c>
      <c r="E65" s="174" t="s">
        <v>1</v>
      </c>
      <c r="F65" s="174" t="s">
        <v>1</v>
      </c>
      <c r="G65" s="174" t="s">
        <v>1</v>
      </c>
      <c r="H65" s="174" t="s">
        <v>1</v>
      </c>
      <c r="I65" s="174" t="s">
        <v>1</v>
      </c>
      <c r="J65" s="174" t="s">
        <v>1</v>
      </c>
      <c r="K65" s="174" t="s">
        <v>1</v>
      </c>
      <c r="L65" s="174" t="s">
        <v>1</v>
      </c>
      <c r="M65" s="174" t="s">
        <v>1</v>
      </c>
    </row>
    <row r="66" spans="1:13" ht="21.95" customHeight="1">
      <c r="A66" s="173" t="s">
        <v>8</v>
      </c>
      <c r="B66" s="173" t="s">
        <v>1</v>
      </c>
      <c r="C66" s="174" t="s">
        <v>9</v>
      </c>
      <c r="D66" s="174" t="s">
        <v>1</v>
      </c>
      <c r="E66" s="174" t="s">
        <v>1</v>
      </c>
      <c r="F66" s="174" t="s">
        <v>1</v>
      </c>
      <c r="G66" s="174" t="s">
        <v>1</v>
      </c>
      <c r="H66" s="174" t="s">
        <v>1</v>
      </c>
      <c r="I66" s="174" t="s">
        <v>1</v>
      </c>
      <c r="J66" s="174" t="s">
        <v>1</v>
      </c>
      <c r="K66" s="174" t="s">
        <v>1</v>
      </c>
      <c r="L66" s="174" t="s">
        <v>1</v>
      </c>
      <c r="M66" s="174" t="s">
        <v>1</v>
      </c>
    </row>
    <row r="67" spans="1:13" ht="21.95" customHeight="1">
      <c r="A67" s="173" t="s">
        <v>10</v>
      </c>
      <c r="B67" s="173" t="s">
        <v>1</v>
      </c>
      <c r="C67" s="174" t="s">
        <v>11</v>
      </c>
      <c r="D67" s="174" t="s">
        <v>1</v>
      </c>
      <c r="E67" s="174" t="s">
        <v>1</v>
      </c>
      <c r="F67" s="174" t="s">
        <v>1</v>
      </c>
      <c r="G67" s="174" t="s">
        <v>1</v>
      </c>
      <c r="H67" s="174" t="s">
        <v>1</v>
      </c>
      <c r="I67" s="174" t="s">
        <v>1</v>
      </c>
      <c r="J67" s="174" t="s">
        <v>1</v>
      </c>
      <c r="K67" s="174" t="s">
        <v>1</v>
      </c>
      <c r="L67" s="174" t="s">
        <v>1</v>
      </c>
      <c r="M67" s="174" t="s">
        <v>1</v>
      </c>
    </row>
    <row r="68" spans="1:13" ht="21.95" customHeight="1">
      <c r="A68" s="173" t="s">
        <v>12</v>
      </c>
      <c r="B68" s="173" t="s">
        <v>1</v>
      </c>
      <c r="C68" s="174" t="s">
        <v>144</v>
      </c>
      <c r="D68" s="174" t="s">
        <v>1</v>
      </c>
      <c r="E68" s="174" t="s">
        <v>1</v>
      </c>
      <c r="F68" s="174" t="s">
        <v>1</v>
      </c>
      <c r="G68" s="174" t="s">
        <v>1</v>
      </c>
      <c r="H68" s="174" t="s">
        <v>1</v>
      </c>
      <c r="I68" s="174" t="s">
        <v>1</v>
      </c>
      <c r="J68" s="174" t="s">
        <v>1</v>
      </c>
      <c r="K68" s="174" t="s">
        <v>1</v>
      </c>
      <c r="L68" s="174" t="s">
        <v>1</v>
      </c>
      <c r="M68" s="174" t="s">
        <v>1</v>
      </c>
    </row>
    <row r="69" spans="1:13" ht="36" customHeight="1">
      <c r="A69" s="173" t="s">
        <v>14</v>
      </c>
      <c r="B69" s="173" t="s">
        <v>1</v>
      </c>
      <c r="C69" s="174" t="s">
        <v>221</v>
      </c>
      <c r="D69" s="174" t="s">
        <v>1</v>
      </c>
      <c r="E69" s="174" t="s">
        <v>1</v>
      </c>
      <c r="F69" s="174" t="s">
        <v>1</v>
      </c>
      <c r="G69" s="174" t="s">
        <v>1</v>
      </c>
      <c r="H69" s="174" t="s">
        <v>1</v>
      </c>
      <c r="I69" s="174" t="s">
        <v>1</v>
      </c>
      <c r="J69" s="174" t="s">
        <v>1</v>
      </c>
      <c r="K69" s="174" t="s">
        <v>1</v>
      </c>
      <c r="L69" s="174" t="s">
        <v>1</v>
      </c>
      <c r="M69" s="174" t="s">
        <v>1</v>
      </c>
    </row>
    <row r="70" spans="1:13" ht="66" customHeight="1">
      <c r="A70" s="173" t="s">
        <v>16</v>
      </c>
      <c r="B70" s="173" t="s">
        <v>1</v>
      </c>
      <c r="C70" s="174" t="s">
        <v>222</v>
      </c>
      <c r="D70" s="174" t="s">
        <v>1</v>
      </c>
      <c r="E70" s="174" t="s">
        <v>1</v>
      </c>
      <c r="F70" s="174" t="s">
        <v>1</v>
      </c>
      <c r="G70" s="174" t="s">
        <v>1</v>
      </c>
      <c r="H70" s="174" t="s">
        <v>1</v>
      </c>
      <c r="I70" s="174" t="s">
        <v>1</v>
      </c>
      <c r="J70" s="174" t="s">
        <v>1</v>
      </c>
      <c r="K70" s="174" t="s">
        <v>1</v>
      </c>
      <c r="L70" s="174" t="s">
        <v>1</v>
      </c>
      <c r="M70" s="174" t="s">
        <v>1</v>
      </c>
    </row>
    <row r="71" spans="1:13" ht="69.75" customHeight="1">
      <c r="A71" s="177" t="s">
        <v>18</v>
      </c>
      <c r="B71" s="177"/>
      <c r="C71" s="192" t="s">
        <v>147</v>
      </c>
      <c r="D71" s="192"/>
      <c r="E71" s="192"/>
      <c r="F71" s="192"/>
      <c r="G71" s="192"/>
      <c r="H71" s="192"/>
      <c r="I71" s="192"/>
      <c r="J71" s="192"/>
      <c r="K71" s="192"/>
      <c r="L71" s="192"/>
      <c r="M71" s="192"/>
    </row>
    <row r="72" spans="1:13" ht="20.100000000000001" customHeight="1">
      <c r="A72" s="195" t="s">
        <v>20</v>
      </c>
      <c r="B72" s="195" t="s">
        <v>1</v>
      </c>
      <c r="C72" s="195" t="s">
        <v>1</v>
      </c>
      <c r="D72" s="195" t="s">
        <v>1</v>
      </c>
      <c r="E72" s="195" t="s">
        <v>1</v>
      </c>
      <c r="F72" s="195" t="s">
        <v>1</v>
      </c>
      <c r="G72" s="195" t="s">
        <v>1</v>
      </c>
      <c r="H72" s="195" t="s">
        <v>1</v>
      </c>
      <c r="I72" s="195" t="s">
        <v>1</v>
      </c>
      <c r="J72" s="195" t="s">
        <v>1</v>
      </c>
      <c r="K72" s="195" t="s">
        <v>1</v>
      </c>
      <c r="L72" s="195" t="s">
        <v>1</v>
      </c>
      <c r="M72" s="195" t="s">
        <v>1</v>
      </c>
    </row>
    <row r="73" spans="1:13" ht="27.95" customHeight="1">
      <c r="A73" s="1" t="s">
        <v>21</v>
      </c>
      <c r="B73" s="1" t="s">
        <v>22</v>
      </c>
      <c r="C73" s="1" t="s">
        <v>23</v>
      </c>
      <c r="D73" s="1" t="s">
        <v>24</v>
      </c>
      <c r="E73" s="1" t="s">
        <v>25</v>
      </c>
      <c r="F73" s="1" t="s">
        <v>26</v>
      </c>
      <c r="G73" s="1" t="s">
        <v>27</v>
      </c>
      <c r="H73" s="1" t="s">
        <v>28</v>
      </c>
      <c r="I73" s="1" t="s">
        <v>29</v>
      </c>
      <c r="J73" s="1" t="s">
        <v>30</v>
      </c>
      <c r="K73" s="145" t="s">
        <v>31</v>
      </c>
      <c r="L73" s="1" t="s">
        <v>32</v>
      </c>
      <c r="M73" s="1" t="s">
        <v>33</v>
      </c>
    </row>
    <row r="74" spans="1:13" ht="197.25" customHeight="1">
      <c r="A74" s="104" t="s">
        <v>223</v>
      </c>
      <c r="B74" s="7" t="s">
        <v>224</v>
      </c>
      <c r="C74" s="104" t="s">
        <v>225</v>
      </c>
      <c r="D74" s="103" t="s">
        <v>226</v>
      </c>
      <c r="E74" s="7" t="s">
        <v>94</v>
      </c>
      <c r="F74" s="7" t="s">
        <v>227</v>
      </c>
      <c r="G74" s="7" t="s">
        <v>40</v>
      </c>
      <c r="H74" s="7" t="s">
        <v>216</v>
      </c>
      <c r="I74" s="7" t="s">
        <v>228</v>
      </c>
      <c r="J74" s="35" t="s">
        <v>190</v>
      </c>
      <c r="K74" s="147" t="s">
        <v>229</v>
      </c>
      <c r="L74" s="35" t="s">
        <v>230</v>
      </c>
      <c r="M74" s="144">
        <f>(2*30503859651+1*1976412977.87+1*14351790533.08+1*13978475606.34)*6</f>
        <v>547886390515.73999</v>
      </c>
    </row>
    <row r="75" spans="1:13" ht="24" customHeight="1">
      <c r="A75" s="196" t="s">
        <v>60</v>
      </c>
      <c r="B75" s="196" t="s">
        <v>1</v>
      </c>
      <c r="C75" s="196" t="s">
        <v>1</v>
      </c>
      <c r="D75" s="196" t="s">
        <v>1</v>
      </c>
      <c r="E75" s="196" t="s">
        <v>1</v>
      </c>
      <c r="F75" s="196" t="s">
        <v>1</v>
      </c>
      <c r="G75" s="196" t="s">
        <v>1</v>
      </c>
      <c r="H75" s="196" t="s">
        <v>1</v>
      </c>
      <c r="I75" s="196" t="s">
        <v>1</v>
      </c>
      <c r="J75" s="196" t="s">
        <v>1</v>
      </c>
      <c r="K75" s="196" t="s">
        <v>1</v>
      </c>
      <c r="L75" s="196" t="s">
        <v>1</v>
      </c>
      <c r="M75" s="26">
        <f>SUM(M74)</f>
        <v>547886390515.73999</v>
      </c>
    </row>
  </sheetData>
  <sheetProtection algorithmName="SHA-512" hashValue="IS96LHraJTWrZ4sMn20SSMl3wkZs7mww1mqDd1DZ642D+0ezWHgNb25DpwdlojDU4Klkji82OxbIBHgRE2SxxA==" saltValue="MNkygcQ53TxijM88QOD24A==" spinCount="100000" sheet="1" objects="1" scenarios="1"/>
  <mergeCells count="99">
    <mergeCell ref="I55:I56"/>
    <mergeCell ref="C32:M32"/>
    <mergeCell ref="A23:M23"/>
    <mergeCell ref="A24:M24"/>
    <mergeCell ref="A25:M25"/>
    <mergeCell ref="A26:B26"/>
    <mergeCell ref="C26:M26"/>
    <mergeCell ref="A27:B27"/>
    <mergeCell ref="K55:K56"/>
    <mergeCell ref="L55:L56"/>
    <mergeCell ref="J36:J37"/>
    <mergeCell ref="K36:K37"/>
    <mergeCell ref="L36:L37"/>
    <mergeCell ref="I36:I37"/>
    <mergeCell ref="A33:B33"/>
    <mergeCell ref="C33:M33"/>
    <mergeCell ref="A65:B65"/>
    <mergeCell ref="C65:M65"/>
    <mergeCell ref="A46:B46"/>
    <mergeCell ref="C46:M46"/>
    <mergeCell ref="A47:B47"/>
    <mergeCell ref="C47:M47"/>
    <mergeCell ref="A48:B48"/>
    <mergeCell ref="C48:M48"/>
    <mergeCell ref="A49:B49"/>
    <mergeCell ref="C49:M49"/>
    <mergeCell ref="A50:B50"/>
    <mergeCell ref="C50:M50"/>
    <mergeCell ref="A52:M52"/>
    <mergeCell ref="M55:M56"/>
    <mergeCell ref="A58:L58"/>
    <mergeCell ref="J55:J56"/>
    <mergeCell ref="A61:M61"/>
    <mergeCell ref="A62:M62"/>
    <mergeCell ref="A63:M63"/>
    <mergeCell ref="A64:B64"/>
    <mergeCell ref="C64:M64"/>
    <mergeCell ref="A72:M72"/>
    <mergeCell ref="A75:L75"/>
    <mergeCell ref="A66:B66"/>
    <mergeCell ref="C66:M66"/>
    <mergeCell ref="A67:B67"/>
    <mergeCell ref="C67:M67"/>
    <mergeCell ref="A68:B68"/>
    <mergeCell ref="C68:M68"/>
    <mergeCell ref="A71:B71"/>
    <mergeCell ref="C71:M71"/>
    <mergeCell ref="A69:B69"/>
    <mergeCell ref="C69:M69"/>
    <mergeCell ref="A70:B70"/>
    <mergeCell ref="C70:M70"/>
    <mergeCell ref="A1:M1"/>
    <mergeCell ref="A2:M2"/>
    <mergeCell ref="A3:M3"/>
    <mergeCell ref="A4:B4"/>
    <mergeCell ref="C4:M4"/>
    <mergeCell ref="A10:B10"/>
    <mergeCell ref="A29:B29"/>
    <mergeCell ref="C29:M29"/>
    <mergeCell ref="C27:M27"/>
    <mergeCell ref="C30:M30"/>
    <mergeCell ref="I14:I16"/>
    <mergeCell ref="J14:J16"/>
    <mergeCell ref="K14:K16"/>
    <mergeCell ref="L14:L16"/>
    <mergeCell ref="M14:M16"/>
    <mergeCell ref="C7:M7"/>
    <mergeCell ref="A8:B8"/>
    <mergeCell ref="C8:M8"/>
    <mergeCell ref="A9:B9"/>
    <mergeCell ref="C9:M9"/>
    <mergeCell ref="A5:B5"/>
    <mergeCell ref="C5:M5"/>
    <mergeCell ref="A30:B30"/>
    <mergeCell ref="A32:B32"/>
    <mergeCell ref="C10:M10"/>
    <mergeCell ref="A12:M12"/>
    <mergeCell ref="A11:B11"/>
    <mergeCell ref="C11:M11"/>
    <mergeCell ref="A28:B28"/>
    <mergeCell ref="C28:M28"/>
    <mergeCell ref="A31:B31"/>
    <mergeCell ref="C31:M31"/>
    <mergeCell ref="A20:L20"/>
    <mergeCell ref="A6:B6"/>
    <mergeCell ref="C6:M6"/>
    <mergeCell ref="A7:B7"/>
    <mergeCell ref="A51:B51"/>
    <mergeCell ref="C51:M51"/>
    <mergeCell ref="A34:M34"/>
    <mergeCell ref="A38:L38"/>
    <mergeCell ref="A45:B45"/>
    <mergeCell ref="C45:M45"/>
    <mergeCell ref="A41:M41"/>
    <mergeCell ref="A42:M42"/>
    <mergeCell ref="A43:M43"/>
    <mergeCell ref="A44:B44"/>
    <mergeCell ref="C44:M44"/>
    <mergeCell ref="M36:M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9253-9DFA-412A-AB16-3209C269F023}">
  <dimension ref="A1:AJ56"/>
  <sheetViews>
    <sheetView topLeftCell="E31" workbookViewId="0">
      <selection activeCell="L31" sqref="L31"/>
    </sheetView>
  </sheetViews>
  <sheetFormatPr defaultColWidth="11.42578125" defaultRowHeight="14.45"/>
  <cols>
    <col min="1" max="1" width="12.140625" style="24" customWidth="1"/>
    <col min="2" max="2" width="15" style="24" customWidth="1"/>
    <col min="3" max="3" width="19.42578125" style="24" customWidth="1"/>
    <col min="4" max="4" width="46.140625" style="24" customWidth="1"/>
    <col min="5" max="5" width="14.7109375" style="24" customWidth="1"/>
    <col min="6" max="6" width="22" style="24" customWidth="1"/>
    <col min="7" max="7" width="13.7109375" style="24" customWidth="1"/>
    <col min="8" max="8" width="11.42578125" style="24"/>
    <col min="9" max="9" width="42.5703125" style="24" customWidth="1"/>
    <col min="10" max="16384" width="11.42578125" style="24"/>
  </cols>
  <sheetData>
    <row r="1" spans="1:13" ht="27.95" customHeight="1">
      <c r="A1" s="239" t="s">
        <v>231</v>
      </c>
      <c r="B1" s="239" t="s">
        <v>1</v>
      </c>
      <c r="C1" s="239" t="s">
        <v>1</v>
      </c>
      <c r="D1" s="239" t="s">
        <v>1</v>
      </c>
      <c r="E1" s="239" t="s">
        <v>1</v>
      </c>
      <c r="F1" s="239" t="s">
        <v>1</v>
      </c>
      <c r="G1" s="239" t="s">
        <v>1</v>
      </c>
      <c r="H1" s="239" t="s">
        <v>1</v>
      </c>
      <c r="I1" s="239" t="s">
        <v>1</v>
      </c>
      <c r="J1" s="239" t="s">
        <v>1</v>
      </c>
      <c r="K1" s="239" t="s">
        <v>1</v>
      </c>
      <c r="L1" s="239" t="s">
        <v>1</v>
      </c>
      <c r="M1" s="239" t="s">
        <v>1</v>
      </c>
    </row>
    <row r="2" spans="1:13" ht="18" customHeight="1">
      <c r="A2" s="240" t="s">
        <v>2</v>
      </c>
      <c r="B2" s="240" t="s">
        <v>1</v>
      </c>
      <c r="C2" s="240" t="s">
        <v>1</v>
      </c>
      <c r="D2" s="240" t="s">
        <v>1</v>
      </c>
      <c r="E2" s="240" t="s">
        <v>1</v>
      </c>
      <c r="F2" s="240" t="s">
        <v>1</v>
      </c>
      <c r="G2" s="240" t="s">
        <v>1</v>
      </c>
      <c r="H2" s="240" t="s">
        <v>1</v>
      </c>
      <c r="I2" s="240" t="s">
        <v>1</v>
      </c>
      <c r="J2" s="240" t="s">
        <v>1</v>
      </c>
      <c r="K2" s="240" t="s">
        <v>1</v>
      </c>
      <c r="L2" s="240" t="s">
        <v>1</v>
      </c>
      <c r="M2" s="240" t="s">
        <v>1</v>
      </c>
    </row>
    <row r="3" spans="1:13" ht="20.100000000000001" customHeight="1">
      <c r="A3" s="232" t="s">
        <v>3</v>
      </c>
      <c r="B3" s="232" t="s">
        <v>1</v>
      </c>
      <c r="C3" s="232" t="s">
        <v>1</v>
      </c>
      <c r="D3" s="232" t="s">
        <v>1</v>
      </c>
      <c r="E3" s="232" t="s">
        <v>1</v>
      </c>
      <c r="F3" s="232" t="s">
        <v>1</v>
      </c>
      <c r="G3" s="232" t="s">
        <v>1</v>
      </c>
      <c r="H3" s="232" t="s">
        <v>1</v>
      </c>
      <c r="I3" s="232" t="s">
        <v>1</v>
      </c>
      <c r="J3" s="232" t="s">
        <v>1</v>
      </c>
      <c r="K3" s="232" t="s">
        <v>1</v>
      </c>
      <c r="L3" s="232" t="s">
        <v>1</v>
      </c>
      <c r="M3" s="232" t="s">
        <v>1</v>
      </c>
    </row>
    <row r="4" spans="1:13" ht="21.95" customHeight="1">
      <c r="A4" s="236" t="s">
        <v>4</v>
      </c>
      <c r="B4" s="236" t="s">
        <v>1</v>
      </c>
      <c r="C4" s="237" t="s">
        <v>232</v>
      </c>
      <c r="D4" s="237" t="s">
        <v>1</v>
      </c>
      <c r="E4" s="237" t="s">
        <v>1</v>
      </c>
      <c r="F4" s="237" t="s">
        <v>1</v>
      </c>
      <c r="G4" s="237" t="s">
        <v>1</v>
      </c>
      <c r="H4" s="237" t="s">
        <v>1</v>
      </c>
      <c r="I4" s="237" t="s">
        <v>1</v>
      </c>
      <c r="J4" s="237" t="s">
        <v>1</v>
      </c>
      <c r="K4" s="237" t="s">
        <v>1</v>
      </c>
      <c r="L4" s="237" t="s">
        <v>1</v>
      </c>
      <c r="M4" s="237" t="s">
        <v>1</v>
      </c>
    </row>
    <row r="5" spans="1:13" ht="56.1" customHeight="1">
      <c r="A5" s="236" t="s">
        <v>6</v>
      </c>
      <c r="B5" s="236" t="s">
        <v>1</v>
      </c>
      <c r="C5" s="237" t="s">
        <v>7</v>
      </c>
      <c r="D5" s="237" t="s">
        <v>1</v>
      </c>
      <c r="E5" s="237" t="s">
        <v>1</v>
      </c>
      <c r="F5" s="237" t="s">
        <v>1</v>
      </c>
      <c r="G5" s="237" t="s">
        <v>1</v>
      </c>
      <c r="H5" s="237" t="s">
        <v>1</v>
      </c>
      <c r="I5" s="237" t="s">
        <v>1</v>
      </c>
      <c r="J5" s="237" t="s">
        <v>1</v>
      </c>
      <c r="K5" s="237" t="s">
        <v>1</v>
      </c>
      <c r="L5" s="237" t="s">
        <v>1</v>
      </c>
      <c r="M5" s="237" t="s">
        <v>1</v>
      </c>
    </row>
    <row r="6" spans="1:13" ht="21.95" customHeight="1">
      <c r="A6" s="236" t="s">
        <v>8</v>
      </c>
      <c r="B6" s="236" t="s">
        <v>1</v>
      </c>
      <c r="C6" s="237" t="s">
        <v>9</v>
      </c>
      <c r="D6" s="237" t="s">
        <v>1</v>
      </c>
      <c r="E6" s="237" t="s">
        <v>1</v>
      </c>
      <c r="F6" s="237" t="s">
        <v>1</v>
      </c>
      <c r="G6" s="237" t="s">
        <v>1</v>
      </c>
      <c r="H6" s="237" t="s">
        <v>1</v>
      </c>
      <c r="I6" s="237" t="s">
        <v>1</v>
      </c>
      <c r="J6" s="237" t="s">
        <v>1</v>
      </c>
      <c r="K6" s="237" t="s">
        <v>1</v>
      </c>
      <c r="L6" s="237" t="s">
        <v>1</v>
      </c>
      <c r="M6" s="237" t="s">
        <v>1</v>
      </c>
    </row>
    <row r="7" spans="1:13" ht="21.95" customHeight="1">
      <c r="A7" s="236" t="s">
        <v>10</v>
      </c>
      <c r="B7" s="236" t="s">
        <v>1</v>
      </c>
      <c r="C7" s="237" t="s">
        <v>11</v>
      </c>
      <c r="D7" s="237" t="s">
        <v>1</v>
      </c>
      <c r="E7" s="237" t="s">
        <v>1</v>
      </c>
      <c r="F7" s="237" t="s">
        <v>1</v>
      </c>
      <c r="G7" s="237" t="s">
        <v>1</v>
      </c>
      <c r="H7" s="237" t="s">
        <v>1</v>
      </c>
      <c r="I7" s="237" t="s">
        <v>1</v>
      </c>
      <c r="J7" s="237" t="s">
        <v>1</v>
      </c>
      <c r="K7" s="237" t="s">
        <v>1</v>
      </c>
      <c r="L7" s="237" t="s">
        <v>1</v>
      </c>
      <c r="M7" s="237" t="s">
        <v>1</v>
      </c>
    </row>
    <row r="8" spans="1:13" ht="21.95" customHeight="1">
      <c r="A8" s="236" t="s">
        <v>12</v>
      </c>
      <c r="B8" s="236" t="s">
        <v>1</v>
      </c>
      <c r="C8" s="237" t="s">
        <v>233</v>
      </c>
      <c r="D8" s="237" t="s">
        <v>1</v>
      </c>
      <c r="E8" s="237" t="s">
        <v>1</v>
      </c>
      <c r="F8" s="237" t="s">
        <v>1</v>
      </c>
      <c r="G8" s="237" t="s">
        <v>1</v>
      </c>
      <c r="H8" s="237" t="s">
        <v>1</v>
      </c>
      <c r="I8" s="237" t="s">
        <v>1</v>
      </c>
      <c r="J8" s="237" t="s">
        <v>1</v>
      </c>
      <c r="K8" s="237" t="s">
        <v>1</v>
      </c>
      <c r="L8" s="237" t="s">
        <v>1</v>
      </c>
      <c r="M8" s="237" t="s">
        <v>1</v>
      </c>
    </row>
    <row r="9" spans="1:13" ht="39.75" customHeight="1">
      <c r="A9" s="236" t="s">
        <v>14</v>
      </c>
      <c r="B9" s="236" t="s">
        <v>1</v>
      </c>
      <c r="C9" s="238" t="s">
        <v>234</v>
      </c>
      <c r="D9" s="237" t="s">
        <v>1</v>
      </c>
      <c r="E9" s="237" t="s">
        <v>1</v>
      </c>
      <c r="F9" s="237" t="s">
        <v>1</v>
      </c>
      <c r="G9" s="237" t="s">
        <v>1</v>
      </c>
      <c r="H9" s="237" t="s">
        <v>1</v>
      </c>
      <c r="I9" s="237" t="s">
        <v>1</v>
      </c>
      <c r="J9" s="237" t="s">
        <v>1</v>
      </c>
      <c r="K9" s="237" t="s">
        <v>1</v>
      </c>
      <c r="L9" s="237" t="s">
        <v>1</v>
      </c>
      <c r="M9" s="237" t="s">
        <v>1</v>
      </c>
    </row>
    <row r="10" spans="1:13" ht="57.75" customHeight="1">
      <c r="A10" s="236" t="s">
        <v>16</v>
      </c>
      <c r="B10" s="236" t="s">
        <v>1</v>
      </c>
      <c r="C10" s="238" t="s">
        <v>235</v>
      </c>
      <c r="D10" s="237" t="s">
        <v>1</v>
      </c>
      <c r="E10" s="237" t="s">
        <v>1</v>
      </c>
      <c r="F10" s="237" t="s">
        <v>1</v>
      </c>
      <c r="G10" s="237" t="s">
        <v>1</v>
      </c>
      <c r="H10" s="237" t="s">
        <v>1</v>
      </c>
      <c r="I10" s="237" t="s">
        <v>1</v>
      </c>
      <c r="J10" s="237" t="s">
        <v>1</v>
      </c>
      <c r="K10" s="237" t="s">
        <v>1</v>
      </c>
      <c r="L10" s="237" t="s">
        <v>1</v>
      </c>
      <c r="M10" s="237" t="s">
        <v>1</v>
      </c>
    </row>
    <row r="11" spans="1:13" ht="69.75" customHeight="1">
      <c r="A11" s="233" t="s">
        <v>18</v>
      </c>
      <c r="B11" s="233"/>
      <c r="C11" s="234" t="s">
        <v>236</v>
      </c>
      <c r="D11" s="235"/>
      <c r="E11" s="235"/>
      <c r="F11" s="235"/>
      <c r="G11" s="235"/>
      <c r="H11" s="235"/>
      <c r="I11" s="235"/>
      <c r="J11" s="235"/>
      <c r="K11" s="235"/>
      <c r="L11" s="235"/>
      <c r="M11" s="235"/>
    </row>
    <row r="12" spans="1:13" ht="20.100000000000001" customHeight="1">
      <c r="A12" s="232" t="s">
        <v>20</v>
      </c>
      <c r="B12" s="232" t="s">
        <v>1</v>
      </c>
      <c r="C12" s="232" t="s">
        <v>1</v>
      </c>
      <c r="D12" s="232" t="s">
        <v>1</v>
      </c>
      <c r="E12" s="232" t="s">
        <v>1</v>
      </c>
      <c r="F12" s="232" t="s">
        <v>1</v>
      </c>
      <c r="G12" s="232" t="s">
        <v>1</v>
      </c>
      <c r="H12" s="232" t="s">
        <v>1</v>
      </c>
      <c r="I12" s="232" t="s">
        <v>1</v>
      </c>
      <c r="J12" s="232" t="s">
        <v>1</v>
      </c>
      <c r="K12" s="232" t="s">
        <v>1</v>
      </c>
      <c r="L12" s="232" t="s">
        <v>1</v>
      </c>
      <c r="M12" s="232" t="s">
        <v>1</v>
      </c>
    </row>
    <row r="13" spans="1:13" ht="27.95" customHeight="1">
      <c r="A13" s="32" t="s">
        <v>21</v>
      </c>
      <c r="B13" s="32" t="s">
        <v>22</v>
      </c>
      <c r="C13" s="32" t="s">
        <v>23</v>
      </c>
      <c r="D13" s="32" t="s">
        <v>24</v>
      </c>
      <c r="E13" s="32" t="s">
        <v>25</v>
      </c>
      <c r="F13" s="32" t="s">
        <v>26</v>
      </c>
      <c r="G13" s="32" t="s">
        <v>27</v>
      </c>
      <c r="H13" s="32" t="s">
        <v>28</v>
      </c>
      <c r="I13" s="32" t="s">
        <v>29</v>
      </c>
      <c r="J13" s="32" t="s">
        <v>30</v>
      </c>
      <c r="K13" s="32" t="s">
        <v>31</v>
      </c>
      <c r="L13" s="32" t="s">
        <v>32</v>
      </c>
      <c r="M13" s="32" t="s">
        <v>33</v>
      </c>
    </row>
    <row r="14" spans="1:13" ht="276.75" customHeight="1">
      <c r="A14" s="7" t="s">
        <v>237</v>
      </c>
      <c r="B14" s="12" t="s">
        <v>238</v>
      </c>
      <c r="C14" s="12" t="s">
        <v>232</v>
      </c>
      <c r="D14" s="34" t="s">
        <v>239</v>
      </c>
      <c r="E14" s="12" t="s">
        <v>94</v>
      </c>
      <c r="F14" s="12" t="s">
        <v>240</v>
      </c>
      <c r="G14" s="12" t="s">
        <v>40</v>
      </c>
      <c r="H14" s="12" t="s">
        <v>216</v>
      </c>
      <c r="I14" s="12" t="s">
        <v>241</v>
      </c>
      <c r="J14" s="47" t="s">
        <v>1</v>
      </c>
      <c r="K14" s="47" t="s">
        <v>1</v>
      </c>
      <c r="L14" s="74" t="s">
        <v>1</v>
      </c>
      <c r="M14" s="74" t="s">
        <v>1</v>
      </c>
    </row>
    <row r="15" spans="1:13" ht="24" customHeight="1">
      <c r="A15" s="229" t="s">
        <v>60</v>
      </c>
      <c r="B15" s="230"/>
      <c r="C15" s="230"/>
      <c r="D15" s="230"/>
      <c r="E15" s="230"/>
      <c r="F15" s="230"/>
      <c r="G15" s="230"/>
      <c r="H15" s="230"/>
      <c r="I15" s="230"/>
      <c r="J15" s="230"/>
      <c r="K15" s="230"/>
      <c r="L15" s="230"/>
      <c r="M15" s="9"/>
    </row>
    <row r="16" spans="1:13">
      <c r="B16" s="12"/>
      <c r="C16" s="12"/>
    </row>
    <row r="18" spans="1:36" ht="18.75" customHeight="1">
      <c r="A18" s="239" t="s">
        <v>242</v>
      </c>
      <c r="B18" s="239" t="s">
        <v>1</v>
      </c>
      <c r="C18" s="239" t="s">
        <v>1</v>
      </c>
      <c r="D18" s="239" t="s">
        <v>1</v>
      </c>
      <c r="E18" s="239" t="s">
        <v>1</v>
      </c>
      <c r="F18" s="239" t="s">
        <v>1</v>
      </c>
      <c r="G18" s="239" t="s">
        <v>1</v>
      </c>
      <c r="H18" s="239" t="s">
        <v>1</v>
      </c>
      <c r="I18" s="239" t="s">
        <v>1</v>
      </c>
      <c r="J18" s="239" t="s">
        <v>1</v>
      </c>
      <c r="K18" s="239" t="s">
        <v>1</v>
      </c>
      <c r="L18" s="239" t="s">
        <v>1</v>
      </c>
      <c r="M18" s="239" t="s">
        <v>1</v>
      </c>
    </row>
    <row r="19" spans="1:36">
      <c r="A19" s="240" t="s">
        <v>2</v>
      </c>
      <c r="B19" s="240" t="s">
        <v>1</v>
      </c>
      <c r="C19" s="240" t="s">
        <v>1</v>
      </c>
      <c r="D19" s="240" t="s">
        <v>1</v>
      </c>
      <c r="E19" s="240" t="s">
        <v>1</v>
      </c>
      <c r="F19" s="240" t="s">
        <v>1</v>
      </c>
      <c r="G19" s="240" t="s">
        <v>1</v>
      </c>
      <c r="H19" s="240" t="s">
        <v>1</v>
      </c>
      <c r="I19" s="240" t="s">
        <v>1</v>
      </c>
      <c r="J19" s="240" t="s">
        <v>1</v>
      </c>
      <c r="K19" s="240" t="s">
        <v>1</v>
      </c>
      <c r="L19" s="240" t="s">
        <v>1</v>
      </c>
      <c r="M19" s="240" t="s">
        <v>1</v>
      </c>
    </row>
    <row r="20" spans="1:36">
      <c r="A20" s="232" t="s">
        <v>3</v>
      </c>
      <c r="B20" s="232" t="s">
        <v>1</v>
      </c>
      <c r="C20" s="232" t="s">
        <v>1</v>
      </c>
      <c r="D20" s="232" t="s">
        <v>1</v>
      </c>
      <c r="E20" s="232" t="s">
        <v>1</v>
      </c>
      <c r="F20" s="232" t="s">
        <v>1</v>
      </c>
      <c r="G20" s="232" t="s">
        <v>1</v>
      </c>
      <c r="H20" s="232" t="s">
        <v>1</v>
      </c>
      <c r="I20" s="232" t="s">
        <v>1</v>
      </c>
      <c r="J20" s="232" t="s">
        <v>1</v>
      </c>
      <c r="K20" s="232" t="s">
        <v>1</v>
      </c>
      <c r="L20" s="232" t="s">
        <v>1</v>
      </c>
      <c r="M20" s="232" t="s">
        <v>1</v>
      </c>
    </row>
    <row r="21" spans="1:36" ht="19.5" customHeight="1">
      <c r="A21" s="236" t="s">
        <v>4</v>
      </c>
      <c r="B21" s="236" t="s">
        <v>1</v>
      </c>
      <c r="C21" s="237" t="s">
        <v>243</v>
      </c>
      <c r="D21" s="237"/>
      <c r="E21" s="237"/>
      <c r="F21" s="237"/>
      <c r="G21" s="237"/>
      <c r="H21" s="237"/>
      <c r="I21" s="237"/>
      <c r="J21" s="237"/>
      <c r="K21" s="237"/>
      <c r="L21" s="237"/>
      <c r="M21" s="237"/>
    </row>
    <row r="22" spans="1:36" ht="30" customHeight="1">
      <c r="A22" s="236" t="s">
        <v>6</v>
      </c>
      <c r="B22" s="236" t="s">
        <v>1</v>
      </c>
      <c r="C22" s="237" t="s">
        <v>7</v>
      </c>
      <c r="D22" s="237" t="s">
        <v>1</v>
      </c>
      <c r="E22" s="237" t="s">
        <v>1</v>
      </c>
      <c r="F22" s="237" t="s">
        <v>1</v>
      </c>
      <c r="G22" s="237" t="s">
        <v>1</v>
      </c>
      <c r="H22" s="237" t="s">
        <v>1</v>
      </c>
      <c r="I22" s="237" t="s">
        <v>1</v>
      </c>
      <c r="J22" s="237" t="s">
        <v>1</v>
      </c>
      <c r="K22" s="237" t="s">
        <v>1</v>
      </c>
      <c r="L22" s="237" t="s">
        <v>1</v>
      </c>
      <c r="M22" s="237" t="s">
        <v>1</v>
      </c>
    </row>
    <row r="23" spans="1:36">
      <c r="A23" s="236" t="s">
        <v>8</v>
      </c>
      <c r="B23" s="236" t="s">
        <v>1</v>
      </c>
      <c r="C23" s="237" t="s">
        <v>9</v>
      </c>
      <c r="D23" s="237" t="s">
        <v>1</v>
      </c>
      <c r="E23" s="237" t="s">
        <v>1</v>
      </c>
      <c r="F23" s="237" t="s">
        <v>1</v>
      </c>
      <c r="G23" s="237" t="s">
        <v>1</v>
      </c>
      <c r="H23" s="237" t="s">
        <v>1</v>
      </c>
      <c r="I23" s="237" t="s">
        <v>1</v>
      </c>
      <c r="J23" s="237" t="s">
        <v>1</v>
      </c>
      <c r="K23" s="237" t="s">
        <v>1</v>
      </c>
      <c r="L23" s="237" t="s">
        <v>1</v>
      </c>
      <c r="M23" s="237" t="s">
        <v>1</v>
      </c>
    </row>
    <row r="24" spans="1:36">
      <c r="A24" s="236" t="s">
        <v>10</v>
      </c>
      <c r="B24" s="236" t="s">
        <v>1</v>
      </c>
      <c r="C24" s="237" t="s">
        <v>11</v>
      </c>
      <c r="D24" s="237" t="s">
        <v>1</v>
      </c>
      <c r="E24" s="237" t="s">
        <v>1</v>
      </c>
      <c r="F24" s="237" t="s">
        <v>1</v>
      </c>
      <c r="G24" s="237" t="s">
        <v>1</v>
      </c>
      <c r="H24" s="237" t="s">
        <v>1</v>
      </c>
      <c r="I24" s="237" t="s">
        <v>1</v>
      </c>
      <c r="J24" s="237" t="s">
        <v>1</v>
      </c>
      <c r="K24" s="237" t="s">
        <v>1</v>
      </c>
      <c r="L24" s="237" t="s">
        <v>1</v>
      </c>
      <c r="M24" s="237" t="s">
        <v>1</v>
      </c>
    </row>
    <row r="25" spans="1:36">
      <c r="A25" s="236" t="s">
        <v>12</v>
      </c>
      <c r="B25" s="236" t="s">
        <v>1</v>
      </c>
      <c r="C25" s="237" t="s">
        <v>233</v>
      </c>
      <c r="D25" s="237" t="s">
        <v>1</v>
      </c>
      <c r="E25" s="237" t="s">
        <v>1</v>
      </c>
      <c r="F25" s="237" t="s">
        <v>1</v>
      </c>
      <c r="G25" s="237" t="s">
        <v>1</v>
      </c>
      <c r="H25" s="237" t="s">
        <v>1</v>
      </c>
      <c r="I25" s="237" t="s">
        <v>1</v>
      </c>
      <c r="J25" s="237" t="s">
        <v>1</v>
      </c>
      <c r="K25" s="237" t="s">
        <v>1</v>
      </c>
      <c r="L25" s="237" t="s">
        <v>1</v>
      </c>
      <c r="M25" s="237" t="s">
        <v>1</v>
      </c>
    </row>
    <row r="26" spans="1:36" ht="29.25" customHeight="1">
      <c r="A26" s="236" t="s">
        <v>14</v>
      </c>
      <c r="B26" s="236" t="s">
        <v>1</v>
      </c>
      <c r="C26" s="238" t="s">
        <v>244</v>
      </c>
      <c r="D26" s="237"/>
      <c r="E26" s="237"/>
      <c r="F26" s="237"/>
      <c r="G26" s="237"/>
      <c r="H26" s="237"/>
      <c r="I26" s="237"/>
      <c r="J26" s="237"/>
      <c r="K26" s="237"/>
      <c r="L26" s="237"/>
      <c r="M26" s="237"/>
    </row>
    <row r="27" spans="1:36" ht="76.5" customHeight="1">
      <c r="A27" s="236" t="s">
        <v>16</v>
      </c>
      <c r="B27" s="236" t="s">
        <v>1</v>
      </c>
      <c r="C27" s="238" t="s">
        <v>245</v>
      </c>
      <c r="D27" s="237"/>
      <c r="E27" s="237"/>
      <c r="F27" s="237"/>
      <c r="G27" s="237"/>
      <c r="H27" s="237"/>
      <c r="I27" s="237"/>
      <c r="J27" s="237"/>
      <c r="K27" s="237"/>
      <c r="L27" s="237"/>
      <c r="M27" s="237"/>
    </row>
    <row r="28" spans="1:36" ht="69.75" customHeight="1">
      <c r="A28" s="233" t="s">
        <v>18</v>
      </c>
      <c r="B28" s="233"/>
      <c r="C28" s="228" t="s">
        <v>246</v>
      </c>
      <c r="D28" s="228"/>
      <c r="E28" s="228"/>
      <c r="F28" s="228"/>
      <c r="G28" s="228"/>
      <c r="H28" s="228"/>
      <c r="I28" s="228"/>
      <c r="J28" s="228"/>
      <c r="K28" s="228"/>
      <c r="L28" s="228"/>
      <c r="M28" s="228"/>
    </row>
    <row r="29" spans="1:36">
      <c r="A29" s="232" t="s">
        <v>20</v>
      </c>
      <c r="B29" s="232" t="s">
        <v>1</v>
      </c>
      <c r="C29" s="232" t="s">
        <v>1</v>
      </c>
      <c r="D29" s="232" t="s">
        <v>1</v>
      </c>
      <c r="E29" s="232" t="s">
        <v>1</v>
      </c>
      <c r="F29" s="232" t="s">
        <v>1</v>
      </c>
      <c r="G29" s="232" t="s">
        <v>1</v>
      </c>
      <c r="H29" s="232" t="s">
        <v>1</v>
      </c>
      <c r="I29" s="232" t="s">
        <v>1</v>
      </c>
      <c r="J29" s="232" t="s">
        <v>1</v>
      </c>
      <c r="K29" s="232" t="s">
        <v>1</v>
      </c>
      <c r="L29" s="232" t="s">
        <v>1</v>
      </c>
      <c r="M29" s="232" t="s">
        <v>1</v>
      </c>
    </row>
    <row r="30" spans="1:36" ht="24">
      <c r="A30" s="32" t="s">
        <v>21</v>
      </c>
      <c r="B30" s="32" t="s">
        <v>22</v>
      </c>
      <c r="C30" s="32" t="s">
        <v>23</v>
      </c>
      <c r="D30" s="32" t="s">
        <v>24</v>
      </c>
      <c r="E30" s="32" t="s">
        <v>25</v>
      </c>
      <c r="F30" s="32" t="s">
        <v>26</v>
      </c>
      <c r="G30" s="32" t="s">
        <v>27</v>
      </c>
      <c r="H30" s="32" t="s">
        <v>28</v>
      </c>
      <c r="I30" s="32" t="s">
        <v>29</v>
      </c>
      <c r="J30" s="32" t="s">
        <v>30</v>
      </c>
      <c r="K30" s="32" t="s">
        <v>31</v>
      </c>
      <c r="L30" s="32" t="s">
        <v>32</v>
      </c>
      <c r="M30" s="32" t="s">
        <v>33</v>
      </c>
    </row>
    <row r="31" spans="1:36" ht="342.75" customHeight="1">
      <c r="A31" s="8" t="s">
        <v>247</v>
      </c>
      <c r="B31" s="15" t="s">
        <v>238</v>
      </c>
      <c r="C31" s="15" t="s">
        <v>243</v>
      </c>
      <c r="D31" s="40" t="s">
        <v>248</v>
      </c>
      <c r="E31" s="41" t="s">
        <v>249</v>
      </c>
      <c r="F31" s="15" t="s">
        <v>250</v>
      </c>
      <c r="G31" s="15" t="s">
        <v>40</v>
      </c>
      <c r="H31" s="15" t="s">
        <v>216</v>
      </c>
      <c r="I31" s="22" t="s">
        <v>251</v>
      </c>
      <c r="J31" s="73"/>
      <c r="K31" s="73"/>
      <c r="L31" s="73"/>
      <c r="M31" s="75"/>
      <c r="N31" s="42"/>
      <c r="O31" s="42"/>
      <c r="P31" s="42"/>
      <c r="Q31" s="42"/>
      <c r="R31" s="42"/>
      <c r="S31" s="42"/>
    </row>
    <row r="32" spans="1:36" ht="19.5" customHeight="1">
      <c r="A32" s="229" t="s">
        <v>60</v>
      </c>
      <c r="B32" s="230"/>
      <c r="C32" s="230"/>
      <c r="D32" s="230"/>
      <c r="E32" s="230"/>
      <c r="F32" s="230"/>
      <c r="G32" s="230"/>
      <c r="H32" s="230"/>
      <c r="I32" s="230"/>
      <c r="J32" s="230"/>
      <c r="K32" s="230"/>
      <c r="L32" s="230"/>
      <c r="M32" s="11"/>
      <c r="N32" s="39" t="s">
        <v>1</v>
      </c>
      <c r="O32" s="39" t="s">
        <v>1</v>
      </c>
      <c r="P32" s="39" t="s">
        <v>1</v>
      </c>
      <c r="Q32" s="39" t="s">
        <v>1</v>
      </c>
      <c r="R32" s="39" t="s">
        <v>1</v>
      </c>
      <c r="S32" s="39" t="s">
        <v>1</v>
      </c>
      <c r="T32" s="43"/>
      <c r="U32" s="43"/>
      <c r="V32" s="43"/>
      <c r="W32" s="43"/>
      <c r="X32" s="43"/>
      <c r="Y32" s="43"/>
      <c r="Z32" s="43"/>
      <c r="AA32" s="43"/>
      <c r="AB32" s="43"/>
      <c r="AC32" s="43"/>
      <c r="AD32" s="43"/>
      <c r="AE32" s="43"/>
      <c r="AF32" s="43"/>
      <c r="AG32" s="43"/>
      <c r="AH32" s="43"/>
      <c r="AI32" s="43"/>
      <c r="AJ32" s="43"/>
    </row>
    <row r="33" spans="9:19">
      <c r="I33" s="228"/>
      <c r="J33" s="228"/>
      <c r="K33" s="228"/>
      <c r="L33" s="228"/>
      <c r="M33" s="228"/>
      <c r="N33" s="231"/>
      <c r="O33" s="231"/>
      <c r="P33" s="231"/>
      <c r="Q33" s="231"/>
      <c r="R33" s="231"/>
      <c r="S33" s="231"/>
    </row>
    <row r="34" spans="9:19">
      <c r="I34" s="228"/>
      <c r="J34" s="228"/>
      <c r="K34" s="228"/>
      <c r="L34" s="228"/>
      <c r="M34" s="228"/>
      <c r="N34" s="228"/>
      <c r="O34" s="228"/>
      <c r="P34" s="228"/>
      <c r="Q34" s="228"/>
      <c r="R34" s="228"/>
      <c r="S34" s="228"/>
    </row>
    <row r="35" spans="9:19">
      <c r="I35" s="228"/>
      <c r="J35" s="228"/>
      <c r="K35" s="228"/>
      <c r="L35" s="228"/>
      <c r="M35" s="228"/>
      <c r="N35" s="228"/>
      <c r="O35" s="228"/>
      <c r="P35" s="228"/>
      <c r="Q35" s="228"/>
      <c r="R35" s="228"/>
      <c r="S35" s="228"/>
    </row>
    <row r="36" spans="9:19">
      <c r="I36" s="228"/>
      <c r="J36" s="228"/>
      <c r="K36" s="228"/>
      <c r="L36" s="228"/>
      <c r="M36" s="228"/>
      <c r="N36" s="228"/>
      <c r="O36" s="228"/>
      <c r="P36" s="228"/>
      <c r="Q36" s="228"/>
      <c r="R36" s="228"/>
      <c r="S36" s="228"/>
    </row>
    <row r="37" spans="9:19">
      <c r="I37" s="228"/>
      <c r="J37" s="228"/>
      <c r="K37" s="228"/>
      <c r="L37" s="228"/>
      <c r="M37" s="228"/>
      <c r="N37" s="228"/>
      <c r="O37" s="228"/>
      <c r="P37" s="228"/>
      <c r="Q37" s="228"/>
      <c r="R37" s="228"/>
      <c r="S37" s="228"/>
    </row>
    <row r="38" spans="9:19">
      <c r="I38" s="228"/>
      <c r="J38" s="228"/>
      <c r="K38" s="228"/>
      <c r="L38" s="228"/>
      <c r="M38" s="228"/>
      <c r="N38" s="228"/>
      <c r="O38" s="228"/>
      <c r="P38" s="228"/>
      <c r="Q38" s="228"/>
      <c r="R38" s="228"/>
      <c r="S38" s="228"/>
    </row>
    <row r="40" spans="9:19">
      <c r="J40" s="24">
        <v>2885</v>
      </c>
    </row>
    <row r="41" spans="9:19">
      <c r="J41" s="24">
        <v>92</v>
      </c>
    </row>
    <row r="42" spans="9:19">
      <c r="J42" s="24">
        <v>1</v>
      </c>
    </row>
    <row r="43" spans="9:19">
      <c r="J43" s="127">
        <v>2655</v>
      </c>
    </row>
    <row r="44" spans="9:19">
      <c r="J44" s="127">
        <v>2655</v>
      </c>
    </row>
    <row r="45" spans="9:19">
      <c r="J45" s="24">
        <v>360</v>
      </c>
    </row>
    <row r="46" spans="9:19">
      <c r="J46" s="24">
        <v>3</v>
      </c>
    </row>
    <row r="47" spans="9:19">
      <c r="J47" s="127">
        <v>1112</v>
      </c>
    </row>
    <row r="48" spans="9:19">
      <c r="J48" s="127">
        <v>1112</v>
      </c>
    </row>
    <row r="49" spans="10:13">
      <c r="J49" s="127">
        <v>1112</v>
      </c>
    </row>
    <row r="50" spans="10:13">
      <c r="J50" s="24">
        <v>663</v>
      </c>
    </row>
    <row r="51" spans="10:13">
      <c r="J51" s="24">
        <v>663</v>
      </c>
    </row>
    <row r="52" spans="10:13">
      <c r="J52" s="24">
        <v>663</v>
      </c>
    </row>
    <row r="53" spans="10:13">
      <c r="J53" s="128">
        <f>SUM(J40:J52)</f>
        <v>13976</v>
      </c>
      <c r="K53" s="128">
        <f>+J53*6</f>
        <v>83856</v>
      </c>
    </row>
    <row r="56" spans="10:13">
      <c r="M56" s="128"/>
    </row>
  </sheetData>
  <sheetProtection algorithmName="SHA-512" hashValue="gt5IHBBEmI0jwG4dXOsLwXjCorLd8q4rSZQaqjskeKVwbfjq+NBxG9pTx/sWM43wejNk0dgkG9eAvwkkX1WW+Q==" saltValue="kyuXxqSWPh6IjQvCvNtnPw==" spinCount="100000" sheet="1" objects="1" scenarios="1"/>
  <mergeCells count="48">
    <mergeCell ref="A15:L15"/>
    <mergeCell ref="A9:B9"/>
    <mergeCell ref="C9:M9"/>
    <mergeCell ref="A10:B10"/>
    <mergeCell ref="C10:M10"/>
    <mergeCell ref="A12:M12"/>
    <mergeCell ref="A6:B6"/>
    <mergeCell ref="C6:M6"/>
    <mergeCell ref="A7:B7"/>
    <mergeCell ref="C7:M7"/>
    <mergeCell ref="A8:B8"/>
    <mergeCell ref="C8:M8"/>
    <mergeCell ref="A5:B5"/>
    <mergeCell ref="C5:M5"/>
    <mergeCell ref="A1:M1"/>
    <mergeCell ref="A2:M2"/>
    <mergeCell ref="A3:M3"/>
    <mergeCell ref="A4:B4"/>
    <mergeCell ref="C4:M4"/>
    <mergeCell ref="C24:M24"/>
    <mergeCell ref="A18:M18"/>
    <mergeCell ref="A19:M19"/>
    <mergeCell ref="A20:M20"/>
    <mergeCell ref="A21:B21"/>
    <mergeCell ref="C21:M21"/>
    <mergeCell ref="A29:M29"/>
    <mergeCell ref="A11:B11"/>
    <mergeCell ref="C11:M11"/>
    <mergeCell ref="A28:B28"/>
    <mergeCell ref="C28:M28"/>
    <mergeCell ref="A25:B25"/>
    <mergeCell ref="C25:M25"/>
    <mergeCell ref="A26:B26"/>
    <mergeCell ref="C26:M26"/>
    <mergeCell ref="A27:B27"/>
    <mergeCell ref="C27:M27"/>
    <mergeCell ref="A22:B22"/>
    <mergeCell ref="C22:M22"/>
    <mergeCell ref="A23:B23"/>
    <mergeCell ref="C23:M23"/>
    <mergeCell ref="A24:B24"/>
    <mergeCell ref="I36:S36"/>
    <mergeCell ref="I37:S37"/>
    <mergeCell ref="I38:S38"/>
    <mergeCell ref="A32:L32"/>
    <mergeCell ref="I33:S33"/>
    <mergeCell ref="I34:S34"/>
    <mergeCell ref="I35:S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847B5-10FF-4141-BD0A-B282698655AA}">
  <dimension ref="A1:Q104"/>
  <sheetViews>
    <sheetView topLeftCell="A38" workbookViewId="0">
      <selection activeCell="P101" sqref="P101"/>
    </sheetView>
  </sheetViews>
  <sheetFormatPr defaultColWidth="11.42578125" defaultRowHeight="14.45"/>
  <cols>
    <col min="1" max="1" width="18.85546875" style="24" customWidth="1"/>
    <col min="2" max="2" width="19.42578125" style="24" customWidth="1"/>
    <col min="3" max="3" width="30.42578125" style="24" customWidth="1"/>
    <col min="4" max="4" width="46.85546875" style="24" customWidth="1"/>
    <col min="5" max="5" width="18.5703125" style="24" customWidth="1"/>
    <col min="6" max="6" width="15" style="24" customWidth="1"/>
    <col min="7" max="8" width="11.42578125" style="24"/>
    <col min="9" max="9" width="59.28515625" style="24" customWidth="1"/>
    <col min="10" max="10" width="7.42578125" style="24" customWidth="1"/>
    <col min="11" max="11" width="6.85546875" style="146" customWidth="1"/>
    <col min="12" max="12" width="31" style="24" customWidth="1"/>
    <col min="13" max="13" width="20.85546875" style="24" customWidth="1"/>
    <col min="14" max="15" width="11.42578125" style="24"/>
    <col min="16" max="16" width="12" style="24" bestFit="1" customWidth="1"/>
    <col min="17" max="17" width="31.42578125" style="24" customWidth="1"/>
    <col min="18" max="18" width="12.42578125" style="24" bestFit="1" customWidth="1"/>
    <col min="19" max="16384" width="11.42578125" style="24"/>
  </cols>
  <sheetData>
    <row r="1" spans="1:17">
      <c r="A1" s="239" t="s">
        <v>252</v>
      </c>
      <c r="B1" s="239" t="s">
        <v>1</v>
      </c>
      <c r="C1" s="239" t="s">
        <v>1</v>
      </c>
      <c r="D1" s="239" t="s">
        <v>1</v>
      </c>
      <c r="E1" s="239" t="s">
        <v>1</v>
      </c>
      <c r="F1" s="239" t="s">
        <v>1</v>
      </c>
      <c r="G1" s="239" t="s">
        <v>1</v>
      </c>
      <c r="H1" s="239" t="s">
        <v>1</v>
      </c>
      <c r="I1" s="239" t="s">
        <v>1</v>
      </c>
      <c r="J1" s="239" t="s">
        <v>1</v>
      </c>
      <c r="K1" s="239" t="s">
        <v>1</v>
      </c>
      <c r="L1" s="239" t="s">
        <v>1</v>
      </c>
      <c r="M1" s="239" t="s">
        <v>1</v>
      </c>
    </row>
    <row r="2" spans="1:17">
      <c r="A2" s="240" t="s">
        <v>2</v>
      </c>
      <c r="B2" s="240" t="s">
        <v>1</v>
      </c>
      <c r="C2" s="240" t="s">
        <v>1</v>
      </c>
      <c r="D2" s="240" t="s">
        <v>1</v>
      </c>
      <c r="E2" s="240" t="s">
        <v>1</v>
      </c>
      <c r="F2" s="240" t="s">
        <v>1</v>
      </c>
      <c r="G2" s="240" t="s">
        <v>1</v>
      </c>
      <c r="H2" s="240" t="s">
        <v>1</v>
      </c>
      <c r="I2" s="240" t="s">
        <v>1</v>
      </c>
      <c r="J2" s="240" t="s">
        <v>1</v>
      </c>
      <c r="K2" s="240" t="s">
        <v>1</v>
      </c>
      <c r="L2" s="240" t="s">
        <v>1</v>
      </c>
      <c r="M2" s="240" t="s">
        <v>1</v>
      </c>
    </row>
    <row r="3" spans="1:17">
      <c r="A3" s="232" t="s">
        <v>3</v>
      </c>
      <c r="B3" s="232" t="s">
        <v>1</v>
      </c>
      <c r="C3" s="232" t="s">
        <v>1</v>
      </c>
      <c r="D3" s="232" t="s">
        <v>1</v>
      </c>
      <c r="E3" s="232" t="s">
        <v>1</v>
      </c>
      <c r="F3" s="232" t="s">
        <v>1</v>
      </c>
      <c r="G3" s="232" t="s">
        <v>1</v>
      </c>
      <c r="H3" s="232" t="s">
        <v>1</v>
      </c>
      <c r="I3" s="232" t="s">
        <v>1</v>
      </c>
      <c r="J3" s="232" t="s">
        <v>1</v>
      </c>
      <c r="K3" s="232" t="s">
        <v>1</v>
      </c>
      <c r="L3" s="232" t="s">
        <v>1</v>
      </c>
      <c r="M3" s="232" t="s">
        <v>1</v>
      </c>
    </row>
    <row r="4" spans="1:17">
      <c r="A4" s="236" t="s">
        <v>4</v>
      </c>
      <c r="B4" s="236" t="s">
        <v>1</v>
      </c>
      <c r="C4" s="237" t="s">
        <v>253</v>
      </c>
      <c r="D4" s="237" t="s">
        <v>1</v>
      </c>
      <c r="E4" s="237" t="s">
        <v>1</v>
      </c>
      <c r="F4" s="237" t="s">
        <v>1</v>
      </c>
      <c r="G4" s="237" t="s">
        <v>1</v>
      </c>
      <c r="H4" s="237" t="s">
        <v>1</v>
      </c>
      <c r="I4" s="237" t="s">
        <v>1</v>
      </c>
      <c r="J4" s="237" t="s">
        <v>1</v>
      </c>
      <c r="K4" s="237" t="s">
        <v>1</v>
      </c>
      <c r="L4" s="237" t="s">
        <v>1</v>
      </c>
      <c r="M4" s="237" t="s">
        <v>1</v>
      </c>
    </row>
    <row r="5" spans="1:17" ht="107.25" customHeight="1">
      <c r="A5" s="236" t="s">
        <v>6</v>
      </c>
      <c r="B5" s="236" t="s">
        <v>1</v>
      </c>
      <c r="C5" s="237" t="s">
        <v>254</v>
      </c>
      <c r="D5" s="237" t="s">
        <v>1</v>
      </c>
      <c r="E5" s="237" t="s">
        <v>1</v>
      </c>
      <c r="F5" s="237" t="s">
        <v>1</v>
      </c>
      <c r="G5" s="237" t="s">
        <v>1</v>
      </c>
      <c r="H5" s="237" t="s">
        <v>1</v>
      </c>
      <c r="I5" s="237" t="s">
        <v>1</v>
      </c>
      <c r="J5" s="237" t="s">
        <v>1</v>
      </c>
      <c r="K5" s="237" t="s">
        <v>1</v>
      </c>
      <c r="L5" s="237" t="s">
        <v>1</v>
      </c>
      <c r="M5" s="237" t="s">
        <v>1</v>
      </c>
    </row>
    <row r="6" spans="1:17">
      <c r="A6" s="236" t="s">
        <v>8</v>
      </c>
      <c r="B6" s="236" t="s">
        <v>1</v>
      </c>
      <c r="C6" s="237" t="s">
        <v>9</v>
      </c>
      <c r="D6" s="237" t="s">
        <v>1</v>
      </c>
      <c r="E6" s="237" t="s">
        <v>1</v>
      </c>
      <c r="F6" s="237" t="s">
        <v>1</v>
      </c>
      <c r="G6" s="237" t="s">
        <v>1</v>
      </c>
      <c r="H6" s="237" t="s">
        <v>1</v>
      </c>
      <c r="I6" s="237" t="s">
        <v>1</v>
      </c>
      <c r="J6" s="237" t="s">
        <v>1</v>
      </c>
      <c r="K6" s="237" t="s">
        <v>1</v>
      </c>
      <c r="L6" s="237" t="s">
        <v>1</v>
      </c>
      <c r="M6" s="237" t="s">
        <v>1</v>
      </c>
    </row>
    <row r="7" spans="1:17">
      <c r="A7" s="236" t="s">
        <v>10</v>
      </c>
      <c r="B7" s="236" t="s">
        <v>1</v>
      </c>
      <c r="C7" s="237" t="s">
        <v>11</v>
      </c>
      <c r="D7" s="237" t="s">
        <v>1</v>
      </c>
      <c r="E7" s="237" t="s">
        <v>1</v>
      </c>
      <c r="F7" s="237" t="s">
        <v>1</v>
      </c>
      <c r="G7" s="237" t="s">
        <v>1</v>
      </c>
      <c r="H7" s="237" t="s">
        <v>1</v>
      </c>
      <c r="I7" s="237" t="s">
        <v>1</v>
      </c>
      <c r="J7" s="237" t="s">
        <v>1</v>
      </c>
      <c r="K7" s="237" t="s">
        <v>1</v>
      </c>
      <c r="L7" s="237" t="s">
        <v>1</v>
      </c>
      <c r="M7" s="237" t="s">
        <v>1</v>
      </c>
    </row>
    <row r="8" spans="1:17">
      <c r="A8" s="236" t="s">
        <v>12</v>
      </c>
      <c r="B8" s="236" t="s">
        <v>1</v>
      </c>
      <c r="C8" s="237" t="s">
        <v>255</v>
      </c>
      <c r="D8" s="237" t="s">
        <v>1</v>
      </c>
      <c r="E8" s="237" t="s">
        <v>1</v>
      </c>
      <c r="F8" s="237" t="s">
        <v>1</v>
      </c>
      <c r="G8" s="237" t="s">
        <v>1</v>
      </c>
      <c r="H8" s="237" t="s">
        <v>1</v>
      </c>
      <c r="I8" s="237" t="s">
        <v>1</v>
      </c>
      <c r="J8" s="237" t="s">
        <v>1</v>
      </c>
      <c r="K8" s="237" t="s">
        <v>1</v>
      </c>
      <c r="L8" s="237" t="s">
        <v>1</v>
      </c>
      <c r="M8" s="237" t="s">
        <v>1</v>
      </c>
    </row>
    <row r="9" spans="1:17" ht="34.5" customHeight="1">
      <c r="A9" s="236" t="s">
        <v>14</v>
      </c>
      <c r="B9" s="236" t="s">
        <v>1</v>
      </c>
      <c r="C9" s="237" t="s">
        <v>256</v>
      </c>
      <c r="D9" s="237" t="s">
        <v>1</v>
      </c>
      <c r="E9" s="237" t="s">
        <v>1</v>
      </c>
      <c r="F9" s="237" t="s">
        <v>1</v>
      </c>
      <c r="G9" s="237" t="s">
        <v>1</v>
      </c>
      <c r="H9" s="237" t="s">
        <v>1</v>
      </c>
      <c r="I9" s="237" t="s">
        <v>1</v>
      </c>
      <c r="J9" s="237" t="s">
        <v>1</v>
      </c>
      <c r="K9" s="237" t="s">
        <v>1</v>
      </c>
      <c r="L9" s="237" t="s">
        <v>1</v>
      </c>
      <c r="M9" s="237" t="s">
        <v>1</v>
      </c>
    </row>
    <row r="10" spans="1:17" ht="84" customHeight="1">
      <c r="A10" s="236" t="s">
        <v>16</v>
      </c>
      <c r="B10" s="236" t="s">
        <v>1</v>
      </c>
      <c r="C10" s="237" t="s">
        <v>257</v>
      </c>
      <c r="D10" s="237" t="s">
        <v>1</v>
      </c>
      <c r="E10" s="237" t="s">
        <v>1</v>
      </c>
      <c r="F10" s="237" t="s">
        <v>1</v>
      </c>
      <c r="G10" s="237" t="s">
        <v>1</v>
      </c>
      <c r="H10" s="237" t="s">
        <v>1</v>
      </c>
      <c r="I10" s="237" t="s">
        <v>1</v>
      </c>
      <c r="J10" s="237" t="s">
        <v>1</v>
      </c>
      <c r="K10" s="237" t="s">
        <v>1</v>
      </c>
      <c r="L10" s="237" t="s">
        <v>1</v>
      </c>
      <c r="M10" s="237" t="s">
        <v>1</v>
      </c>
    </row>
    <row r="11" spans="1:17" ht="60" customHeight="1">
      <c r="A11" s="233" t="s">
        <v>18</v>
      </c>
      <c r="B11" s="233"/>
      <c r="C11" s="237" t="s">
        <v>258</v>
      </c>
      <c r="D11" s="237"/>
      <c r="E11" s="237"/>
      <c r="F11" s="237"/>
      <c r="G11" s="237"/>
      <c r="H11" s="237"/>
      <c r="I11" s="237"/>
      <c r="J11" s="237"/>
      <c r="K11" s="237"/>
      <c r="L11" s="237"/>
      <c r="M11" s="237"/>
    </row>
    <row r="12" spans="1:17">
      <c r="A12" s="232" t="s">
        <v>20</v>
      </c>
      <c r="B12" s="232" t="s">
        <v>1</v>
      </c>
      <c r="C12" s="232" t="s">
        <v>1</v>
      </c>
      <c r="D12" s="232" t="s">
        <v>1</v>
      </c>
      <c r="E12" s="232" t="s">
        <v>1</v>
      </c>
      <c r="F12" s="232" t="s">
        <v>1</v>
      </c>
      <c r="G12" s="232" t="s">
        <v>1</v>
      </c>
      <c r="H12" s="232" t="s">
        <v>1</v>
      </c>
      <c r="I12" s="232" t="s">
        <v>1</v>
      </c>
      <c r="J12" s="232" t="s">
        <v>1</v>
      </c>
      <c r="K12" s="232" t="s">
        <v>1</v>
      </c>
      <c r="L12" s="232" t="s">
        <v>1</v>
      </c>
      <c r="M12" s="232" t="s">
        <v>1</v>
      </c>
    </row>
    <row r="13" spans="1:17" ht="24">
      <c r="A13" s="108" t="s">
        <v>21</v>
      </c>
      <c r="B13" s="32" t="s">
        <v>22</v>
      </c>
      <c r="C13" s="32" t="s">
        <v>23</v>
      </c>
      <c r="D13" s="32" t="s">
        <v>24</v>
      </c>
      <c r="E13" s="32" t="s">
        <v>25</v>
      </c>
      <c r="F13" s="32" t="s">
        <v>26</v>
      </c>
      <c r="G13" s="32" t="s">
        <v>27</v>
      </c>
      <c r="H13" s="32" t="s">
        <v>28</v>
      </c>
      <c r="I13" s="32" t="s">
        <v>29</v>
      </c>
      <c r="J13" s="32" t="s">
        <v>30</v>
      </c>
      <c r="K13" s="145" t="s">
        <v>31</v>
      </c>
      <c r="L13" s="32" t="s">
        <v>32</v>
      </c>
      <c r="M13" s="32" t="s">
        <v>33</v>
      </c>
    </row>
    <row r="14" spans="1:17" ht="141" customHeight="1">
      <c r="A14" s="15" t="s">
        <v>259</v>
      </c>
      <c r="B14" s="14" t="s">
        <v>260</v>
      </c>
      <c r="C14" s="12" t="s">
        <v>261</v>
      </c>
      <c r="D14" s="44" t="s">
        <v>262</v>
      </c>
      <c r="E14" s="12" t="s">
        <v>38</v>
      </c>
      <c r="F14" s="12" t="s">
        <v>263</v>
      </c>
      <c r="G14" s="12" t="s">
        <v>40</v>
      </c>
      <c r="H14" s="12" t="s">
        <v>96</v>
      </c>
      <c r="I14" s="249" t="s">
        <v>264</v>
      </c>
      <c r="J14" s="217"/>
      <c r="K14" s="242">
        <v>50</v>
      </c>
      <c r="L14" s="244">
        <v>11866129032.26</v>
      </c>
      <c r="M14" s="246">
        <f>+L14*K14</f>
        <v>593306451613</v>
      </c>
      <c r="Q14" s="69"/>
    </row>
    <row r="15" spans="1:17" ht="80.25" customHeight="1">
      <c r="A15" s="15" t="s">
        <v>265</v>
      </c>
      <c r="B15" s="106" t="s">
        <v>266</v>
      </c>
      <c r="C15" s="44" t="s">
        <v>267</v>
      </c>
      <c r="D15" s="44" t="s">
        <v>268</v>
      </c>
      <c r="E15" s="44" t="s">
        <v>38</v>
      </c>
      <c r="F15" s="44" t="s">
        <v>39</v>
      </c>
      <c r="G15" s="44" t="s">
        <v>153</v>
      </c>
      <c r="H15" s="44" t="s">
        <v>269</v>
      </c>
      <c r="I15" s="250"/>
      <c r="J15" s="241"/>
      <c r="K15" s="243"/>
      <c r="L15" s="245"/>
      <c r="M15" s="247"/>
    </row>
    <row r="16" spans="1:17" ht="83.25" customHeight="1">
      <c r="A16" s="15" t="s">
        <v>270</v>
      </c>
      <c r="B16" s="14" t="s">
        <v>266</v>
      </c>
      <c r="C16" s="12" t="s">
        <v>271</v>
      </c>
      <c r="D16" s="44" t="s">
        <v>272</v>
      </c>
      <c r="E16" s="12" t="s">
        <v>94</v>
      </c>
      <c r="F16" s="12" t="s">
        <v>273</v>
      </c>
      <c r="G16" s="12" t="s">
        <v>40</v>
      </c>
      <c r="H16" s="12" t="s">
        <v>96</v>
      </c>
      <c r="I16" s="122" t="s">
        <v>274</v>
      </c>
      <c r="J16" s="122"/>
      <c r="K16" s="157">
        <v>6</v>
      </c>
      <c r="L16" s="124">
        <v>4479433126.4700003</v>
      </c>
      <c r="M16" s="126">
        <f t="shared" ref="M16:M22" si="0">+L16*K16</f>
        <v>26876598758.82</v>
      </c>
    </row>
    <row r="17" spans="1:13" ht="144" customHeight="1">
      <c r="A17" s="15" t="s">
        <v>275</v>
      </c>
      <c r="B17" s="14" t="s">
        <v>266</v>
      </c>
      <c r="C17" s="12" t="s">
        <v>276</v>
      </c>
      <c r="D17" s="12" t="s">
        <v>277</v>
      </c>
      <c r="E17" s="12" t="s">
        <v>70</v>
      </c>
      <c r="F17" s="12" t="s">
        <v>39</v>
      </c>
      <c r="G17" s="12" t="s">
        <v>40</v>
      </c>
      <c r="H17" s="12" t="s">
        <v>96</v>
      </c>
      <c r="I17" s="122" t="s">
        <v>278</v>
      </c>
      <c r="J17" s="122"/>
      <c r="K17" s="157">
        <v>7800</v>
      </c>
      <c r="L17" s="124">
        <v>30427050.460000001</v>
      </c>
      <c r="M17" s="126">
        <f t="shared" si="0"/>
        <v>237330993588</v>
      </c>
    </row>
    <row r="18" spans="1:13" ht="130.5" customHeight="1">
      <c r="A18" s="15" t="s">
        <v>279</v>
      </c>
      <c r="B18" s="14" t="s">
        <v>266</v>
      </c>
      <c r="C18" s="12" t="s">
        <v>280</v>
      </c>
      <c r="D18" s="34" t="s">
        <v>281</v>
      </c>
      <c r="E18" s="12" t="s">
        <v>38</v>
      </c>
      <c r="F18" s="12" t="s">
        <v>39</v>
      </c>
      <c r="G18" s="12" t="s">
        <v>40</v>
      </c>
      <c r="H18" s="12" t="s">
        <v>96</v>
      </c>
      <c r="I18" s="122" t="s">
        <v>264</v>
      </c>
      <c r="J18" s="122"/>
      <c r="K18" s="157">
        <v>20</v>
      </c>
      <c r="L18" s="124">
        <v>11866129032.26</v>
      </c>
      <c r="M18" s="126">
        <f t="shared" si="0"/>
        <v>237322580645.20001</v>
      </c>
    </row>
    <row r="19" spans="1:13" ht="112.5" customHeight="1">
      <c r="A19" s="15" t="s">
        <v>282</v>
      </c>
      <c r="B19" s="107" t="s">
        <v>283</v>
      </c>
      <c r="C19" s="34" t="s">
        <v>284</v>
      </c>
      <c r="D19" s="34" t="s">
        <v>285</v>
      </c>
      <c r="E19" s="34" t="s">
        <v>38</v>
      </c>
      <c r="F19" s="34" t="s">
        <v>39</v>
      </c>
      <c r="G19" s="34" t="s">
        <v>40</v>
      </c>
      <c r="H19" s="34" t="s">
        <v>96</v>
      </c>
      <c r="I19" s="122" t="s">
        <v>286</v>
      </c>
      <c r="J19" s="122"/>
      <c r="K19" s="157">
        <v>60000</v>
      </c>
      <c r="L19" s="124">
        <v>2041041.37</v>
      </c>
      <c r="M19" s="126">
        <f t="shared" si="0"/>
        <v>122462482200</v>
      </c>
    </row>
    <row r="20" spans="1:13" ht="156" customHeight="1">
      <c r="A20" s="15" t="s">
        <v>287</v>
      </c>
      <c r="B20" s="14" t="s">
        <v>288</v>
      </c>
      <c r="C20" s="12" t="s">
        <v>289</v>
      </c>
      <c r="D20" s="34" t="s">
        <v>290</v>
      </c>
      <c r="E20" s="12" t="s">
        <v>70</v>
      </c>
      <c r="F20" s="12" t="s">
        <v>39</v>
      </c>
      <c r="G20" s="12" t="s">
        <v>40</v>
      </c>
      <c r="H20" s="12" t="s">
        <v>96</v>
      </c>
      <c r="I20" s="21" t="s">
        <v>291</v>
      </c>
      <c r="J20" s="21"/>
      <c r="K20" s="158">
        <v>40000</v>
      </c>
      <c r="L20" s="125">
        <v>712285.61</v>
      </c>
      <c r="M20" s="126">
        <f t="shared" si="0"/>
        <v>28491424400</v>
      </c>
    </row>
    <row r="21" spans="1:13" ht="82.5" customHeight="1">
      <c r="A21" s="21" t="s">
        <v>292</v>
      </c>
      <c r="B21" s="12" t="s">
        <v>266</v>
      </c>
      <c r="C21" s="12" t="s">
        <v>293</v>
      </c>
      <c r="D21" s="12" t="s">
        <v>294</v>
      </c>
      <c r="E21" s="12" t="s">
        <v>38</v>
      </c>
      <c r="F21" s="12" t="s">
        <v>39</v>
      </c>
      <c r="G21" s="12" t="s">
        <v>40</v>
      </c>
      <c r="H21" s="12" t="s">
        <v>269</v>
      </c>
      <c r="I21" s="12" t="s">
        <v>295</v>
      </c>
      <c r="J21" s="12" t="s">
        <v>296</v>
      </c>
      <c r="K21" s="148">
        <v>3.07</v>
      </c>
      <c r="L21" s="95">
        <v>1226065492807.8</v>
      </c>
      <c r="M21" s="96">
        <f t="shared" si="0"/>
        <v>3764021062919.9458</v>
      </c>
    </row>
    <row r="22" spans="1:13" ht="98.25" customHeight="1">
      <c r="A22" s="15" t="s">
        <v>297</v>
      </c>
      <c r="B22" s="15" t="s">
        <v>298</v>
      </c>
      <c r="C22" s="15" t="s">
        <v>299</v>
      </c>
      <c r="D22" s="45" t="s">
        <v>300</v>
      </c>
      <c r="E22" s="15" t="s">
        <v>38</v>
      </c>
      <c r="F22" s="15" t="s">
        <v>263</v>
      </c>
      <c r="G22" s="15" t="s">
        <v>40</v>
      </c>
      <c r="H22" s="12" t="s">
        <v>301</v>
      </c>
      <c r="I22" s="15" t="s">
        <v>302</v>
      </c>
      <c r="J22" s="15" t="s">
        <v>303</v>
      </c>
      <c r="K22" s="141">
        <v>1</v>
      </c>
      <c r="L22" s="16">
        <v>10738971388</v>
      </c>
      <c r="M22" s="71">
        <f t="shared" si="0"/>
        <v>10738971388</v>
      </c>
    </row>
    <row r="23" spans="1:13">
      <c r="A23" s="248" t="s">
        <v>60</v>
      </c>
      <c r="B23" s="248" t="s">
        <v>1</v>
      </c>
      <c r="C23" s="248" t="s">
        <v>1</v>
      </c>
      <c r="D23" s="248" t="s">
        <v>1</v>
      </c>
      <c r="E23" s="248" t="s">
        <v>1</v>
      </c>
      <c r="F23" s="248" t="s">
        <v>1</v>
      </c>
      <c r="G23" s="248" t="s">
        <v>1</v>
      </c>
      <c r="H23" s="248" t="s">
        <v>1</v>
      </c>
      <c r="I23" s="248" t="s">
        <v>1</v>
      </c>
      <c r="J23" s="248" t="s">
        <v>1</v>
      </c>
      <c r="K23" s="248" t="s">
        <v>1</v>
      </c>
      <c r="L23" s="248" t="s">
        <v>1</v>
      </c>
      <c r="M23" s="33">
        <f>SUM(M14:M22)</f>
        <v>5020550565512.9658</v>
      </c>
    </row>
    <row r="26" spans="1:13" ht="27.95" customHeight="1">
      <c r="A26" s="239" t="s">
        <v>304</v>
      </c>
      <c r="B26" s="239" t="s">
        <v>1</v>
      </c>
      <c r="C26" s="239" t="s">
        <v>1</v>
      </c>
      <c r="D26" s="239" t="s">
        <v>1</v>
      </c>
      <c r="E26" s="239" t="s">
        <v>1</v>
      </c>
      <c r="F26" s="239" t="s">
        <v>1</v>
      </c>
      <c r="G26" s="239" t="s">
        <v>1</v>
      </c>
      <c r="H26" s="239" t="s">
        <v>1</v>
      </c>
      <c r="I26" s="239" t="s">
        <v>1</v>
      </c>
      <c r="J26" s="239" t="s">
        <v>1</v>
      </c>
      <c r="K26" s="239" t="s">
        <v>1</v>
      </c>
      <c r="L26" s="239" t="s">
        <v>1</v>
      </c>
      <c r="M26" s="239" t="s">
        <v>1</v>
      </c>
    </row>
    <row r="27" spans="1:13" ht="18" customHeight="1">
      <c r="A27" s="240" t="s">
        <v>2</v>
      </c>
      <c r="B27" s="240" t="s">
        <v>1</v>
      </c>
      <c r="C27" s="240" t="s">
        <v>1</v>
      </c>
      <c r="D27" s="240" t="s">
        <v>1</v>
      </c>
      <c r="E27" s="240" t="s">
        <v>1</v>
      </c>
      <c r="F27" s="240" t="s">
        <v>1</v>
      </c>
      <c r="G27" s="240" t="s">
        <v>1</v>
      </c>
      <c r="H27" s="240" t="s">
        <v>1</v>
      </c>
      <c r="I27" s="240" t="s">
        <v>1</v>
      </c>
      <c r="J27" s="240" t="s">
        <v>1</v>
      </c>
      <c r="K27" s="240" t="s">
        <v>1</v>
      </c>
      <c r="L27" s="240" t="s">
        <v>1</v>
      </c>
      <c r="M27" s="240" t="s">
        <v>1</v>
      </c>
    </row>
    <row r="28" spans="1:13" ht="20.100000000000001" customHeight="1">
      <c r="A28" s="232" t="s">
        <v>3</v>
      </c>
      <c r="B28" s="232" t="s">
        <v>1</v>
      </c>
      <c r="C28" s="232" t="s">
        <v>1</v>
      </c>
      <c r="D28" s="232" t="s">
        <v>1</v>
      </c>
      <c r="E28" s="232" t="s">
        <v>1</v>
      </c>
      <c r="F28" s="232" t="s">
        <v>1</v>
      </c>
      <c r="G28" s="232" t="s">
        <v>1</v>
      </c>
      <c r="H28" s="232" t="s">
        <v>1</v>
      </c>
      <c r="I28" s="232" t="s">
        <v>1</v>
      </c>
      <c r="J28" s="232" t="s">
        <v>1</v>
      </c>
      <c r="K28" s="232" t="s">
        <v>1</v>
      </c>
      <c r="L28" s="232" t="s">
        <v>1</v>
      </c>
      <c r="M28" s="232" t="s">
        <v>1</v>
      </c>
    </row>
    <row r="29" spans="1:13" ht="27.95" customHeight="1">
      <c r="A29" s="236" t="s">
        <v>4</v>
      </c>
      <c r="B29" s="236" t="s">
        <v>1</v>
      </c>
      <c r="C29" s="237" t="s">
        <v>305</v>
      </c>
      <c r="D29" s="237" t="s">
        <v>1</v>
      </c>
      <c r="E29" s="237" t="s">
        <v>1</v>
      </c>
      <c r="F29" s="237" t="s">
        <v>1</v>
      </c>
      <c r="G29" s="237" t="s">
        <v>1</v>
      </c>
      <c r="H29" s="237" t="s">
        <v>1</v>
      </c>
      <c r="I29" s="237" t="s">
        <v>1</v>
      </c>
      <c r="J29" s="237" t="s">
        <v>1</v>
      </c>
      <c r="K29" s="237" t="s">
        <v>1</v>
      </c>
      <c r="L29" s="237" t="s">
        <v>1</v>
      </c>
      <c r="M29" s="237" t="s">
        <v>1</v>
      </c>
    </row>
    <row r="30" spans="1:13" ht="56.25" customHeight="1">
      <c r="A30" s="236" t="s">
        <v>6</v>
      </c>
      <c r="B30" s="236" t="s">
        <v>1</v>
      </c>
      <c r="C30" s="237" t="s">
        <v>254</v>
      </c>
      <c r="D30" s="237" t="s">
        <v>1</v>
      </c>
      <c r="E30" s="237" t="s">
        <v>1</v>
      </c>
      <c r="F30" s="237" t="s">
        <v>1</v>
      </c>
      <c r="G30" s="237" t="s">
        <v>1</v>
      </c>
      <c r="H30" s="237" t="s">
        <v>1</v>
      </c>
      <c r="I30" s="237" t="s">
        <v>1</v>
      </c>
      <c r="J30" s="237" t="s">
        <v>1</v>
      </c>
      <c r="K30" s="237" t="s">
        <v>1</v>
      </c>
      <c r="L30" s="237" t="s">
        <v>1</v>
      </c>
      <c r="M30" s="237" t="s">
        <v>1</v>
      </c>
    </row>
    <row r="31" spans="1:13" ht="21.95" customHeight="1">
      <c r="A31" s="236" t="s">
        <v>8</v>
      </c>
      <c r="B31" s="236" t="s">
        <v>1</v>
      </c>
      <c r="C31" s="237" t="s">
        <v>9</v>
      </c>
      <c r="D31" s="237" t="s">
        <v>1</v>
      </c>
      <c r="E31" s="237" t="s">
        <v>1</v>
      </c>
      <c r="F31" s="237" t="s">
        <v>1</v>
      </c>
      <c r="G31" s="237" t="s">
        <v>1</v>
      </c>
      <c r="H31" s="237" t="s">
        <v>1</v>
      </c>
      <c r="I31" s="237" t="s">
        <v>1</v>
      </c>
      <c r="J31" s="237" t="s">
        <v>1</v>
      </c>
      <c r="K31" s="237" t="s">
        <v>1</v>
      </c>
      <c r="L31" s="237" t="s">
        <v>1</v>
      </c>
      <c r="M31" s="237" t="s">
        <v>1</v>
      </c>
    </row>
    <row r="32" spans="1:13" ht="21.95" customHeight="1">
      <c r="A32" s="236" t="s">
        <v>10</v>
      </c>
      <c r="B32" s="236" t="s">
        <v>1</v>
      </c>
      <c r="C32" s="237" t="s">
        <v>11</v>
      </c>
      <c r="D32" s="237" t="s">
        <v>1</v>
      </c>
      <c r="E32" s="237" t="s">
        <v>1</v>
      </c>
      <c r="F32" s="237" t="s">
        <v>1</v>
      </c>
      <c r="G32" s="237" t="s">
        <v>1</v>
      </c>
      <c r="H32" s="237" t="s">
        <v>1</v>
      </c>
      <c r="I32" s="237" t="s">
        <v>1</v>
      </c>
      <c r="J32" s="237" t="s">
        <v>1</v>
      </c>
      <c r="K32" s="237" t="s">
        <v>1</v>
      </c>
      <c r="L32" s="237" t="s">
        <v>1</v>
      </c>
      <c r="M32" s="237" t="s">
        <v>1</v>
      </c>
    </row>
    <row r="33" spans="1:13" ht="21.95" customHeight="1">
      <c r="A33" s="236" t="s">
        <v>12</v>
      </c>
      <c r="B33" s="236" t="s">
        <v>1</v>
      </c>
      <c r="C33" s="237" t="s">
        <v>255</v>
      </c>
      <c r="D33" s="237" t="s">
        <v>1</v>
      </c>
      <c r="E33" s="237" t="s">
        <v>1</v>
      </c>
      <c r="F33" s="237" t="s">
        <v>1</v>
      </c>
      <c r="G33" s="237" t="s">
        <v>1</v>
      </c>
      <c r="H33" s="237" t="s">
        <v>1</v>
      </c>
      <c r="I33" s="237" t="s">
        <v>1</v>
      </c>
      <c r="J33" s="237" t="s">
        <v>1</v>
      </c>
      <c r="K33" s="237" t="s">
        <v>1</v>
      </c>
      <c r="L33" s="237" t="s">
        <v>1</v>
      </c>
      <c r="M33" s="237" t="s">
        <v>1</v>
      </c>
    </row>
    <row r="34" spans="1:13" ht="56.1" customHeight="1">
      <c r="A34" s="236" t="s">
        <v>14</v>
      </c>
      <c r="B34" s="236" t="s">
        <v>1</v>
      </c>
      <c r="C34" s="237" t="s">
        <v>306</v>
      </c>
      <c r="D34" s="237" t="s">
        <v>1</v>
      </c>
      <c r="E34" s="237" t="s">
        <v>1</v>
      </c>
      <c r="F34" s="237" t="s">
        <v>1</v>
      </c>
      <c r="G34" s="237" t="s">
        <v>1</v>
      </c>
      <c r="H34" s="237" t="s">
        <v>1</v>
      </c>
      <c r="I34" s="237" t="s">
        <v>1</v>
      </c>
      <c r="J34" s="237" t="s">
        <v>1</v>
      </c>
      <c r="K34" s="237" t="s">
        <v>1</v>
      </c>
      <c r="L34" s="237" t="s">
        <v>1</v>
      </c>
      <c r="M34" s="237" t="s">
        <v>1</v>
      </c>
    </row>
    <row r="35" spans="1:13" ht="66" customHeight="1">
      <c r="A35" s="236" t="s">
        <v>16</v>
      </c>
      <c r="B35" s="236" t="s">
        <v>1</v>
      </c>
      <c r="C35" s="237" t="s">
        <v>307</v>
      </c>
      <c r="D35" s="237" t="s">
        <v>1</v>
      </c>
      <c r="E35" s="237" t="s">
        <v>1</v>
      </c>
      <c r="F35" s="237" t="s">
        <v>1</v>
      </c>
      <c r="G35" s="237" t="s">
        <v>1</v>
      </c>
      <c r="H35" s="237" t="s">
        <v>1</v>
      </c>
      <c r="I35" s="237" t="s">
        <v>1</v>
      </c>
      <c r="J35" s="237" t="s">
        <v>1</v>
      </c>
      <c r="K35" s="237" t="s">
        <v>1</v>
      </c>
      <c r="L35" s="237" t="s">
        <v>1</v>
      </c>
      <c r="M35" s="237" t="s">
        <v>1</v>
      </c>
    </row>
    <row r="36" spans="1:13" ht="69.75" customHeight="1">
      <c r="A36" s="233" t="s">
        <v>18</v>
      </c>
      <c r="B36" s="233"/>
      <c r="C36" s="237" t="s">
        <v>258</v>
      </c>
      <c r="D36" s="237"/>
      <c r="E36" s="237"/>
      <c r="F36" s="237"/>
      <c r="G36" s="237"/>
      <c r="H36" s="237"/>
      <c r="I36" s="237"/>
      <c r="J36" s="237"/>
      <c r="K36" s="237"/>
      <c r="L36" s="237"/>
      <c r="M36" s="237"/>
    </row>
    <row r="37" spans="1:13" ht="20.100000000000001" customHeight="1">
      <c r="A37" s="232" t="s">
        <v>20</v>
      </c>
      <c r="B37" s="232" t="s">
        <v>1</v>
      </c>
      <c r="C37" s="232" t="s">
        <v>1</v>
      </c>
      <c r="D37" s="232" t="s">
        <v>1</v>
      </c>
      <c r="E37" s="232" t="s">
        <v>1</v>
      </c>
      <c r="F37" s="232" t="s">
        <v>1</v>
      </c>
      <c r="G37" s="232" t="s">
        <v>1</v>
      </c>
      <c r="H37" s="232" t="s">
        <v>1</v>
      </c>
      <c r="I37" s="232" t="s">
        <v>1</v>
      </c>
      <c r="J37" s="232" t="s">
        <v>1</v>
      </c>
      <c r="K37" s="232" t="s">
        <v>1</v>
      </c>
      <c r="L37" s="232" t="s">
        <v>1</v>
      </c>
      <c r="M37" s="232" t="s">
        <v>1</v>
      </c>
    </row>
    <row r="38" spans="1:13" ht="27.95" customHeight="1">
      <c r="A38" s="32" t="s">
        <v>21</v>
      </c>
      <c r="B38" s="32" t="s">
        <v>22</v>
      </c>
      <c r="C38" s="32" t="s">
        <v>23</v>
      </c>
      <c r="D38" s="32" t="s">
        <v>24</v>
      </c>
      <c r="E38" s="32" t="s">
        <v>25</v>
      </c>
      <c r="F38" s="32" t="s">
        <v>26</v>
      </c>
      <c r="G38" s="32" t="s">
        <v>27</v>
      </c>
      <c r="H38" s="32" t="s">
        <v>28</v>
      </c>
      <c r="I38" s="32" t="s">
        <v>29</v>
      </c>
      <c r="J38" s="32" t="s">
        <v>30</v>
      </c>
      <c r="K38" s="145" t="s">
        <v>31</v>
      </c>
      <c r="L38" s="32" t="s">
        <v>32</v>
      </c>
      <c r="M38" s="32" t="s">
        <v>33</v>
      </c>
    </row>
    <row r="39" spans="1:13" ht="74.25" customHeight="1">
      <c r="A39" s="12" t="s">
        <v>308</v>
      </c>
      <c r="B39" s="12" t="s">
        <v>260</v>
      </c>
      <c r="C39" s="12" t="s">
        <v>309</v>
      </c>
      <c r="D39" s="34" t="s">
        <v>310</v>
      </c>
      <c r="E39" s="12" t="s">
        <v>38</v>
      </c>
      <c r="F39" s="12" t="s">
        <v>39</v>
      </c>
      <c r="G39" s="12" t="s">
        <v>40</v>
      </c>
      <c r="H39" s="12" t="s">
        <v>96</v>
      </c>
      <c r="I39" s="12" t="s">
        <v>311</v>
      </c>
      <c r="J39" s="12"/>
      <c r="K39" s="149">
        <v>0.1</v>
      </c>
      <c r="L39" s="70">
        <f>6.8*1000000000000</f>
        <v>6800000000000</v>
      </c>
      <c r="M39" s="19">
        <f>+L39*K39</f>
        <v>680000000000</v>
      </c>
    </row>
    <row r="40" spans="1:13" ht="78.75" customHeight="1">
      <c r="A40" s="47" t="s">
        <v>312</v>
      </c>
      <c r="B40" s="47" t="s">
        <v>313</v>
      </c>
      <c r="C40" s="47" t="s">
        <v>314</v>
      </c>
      <c r="D40" s="44" t="s">
        <v>315</v>
      </c>
      <c r="E40" s="47" t="s">
        <v>38</v>
      </c>
      <c r="F40" s="47" t="s">
        <v>39</v>
      </c>
      <c r="G40" s="47" t="s">
        <v>40</v>
      </c>
      <c r="H40" s="47" t="s">
        <v>96</v>
      </c>
      <c r="I40" s="47" t="s">
        <v>316</v>
      </c>
      <c r="J40" s="47" t="s">
        <v>317</v>
      </c>
      <c r="K40" s="150">
        <v>3.85</v>
      </c>
      <c r="L40" s="95">
        <v>280795471698.10999</v>
      </c>
      <c r="M40" s="95">
        <f>+L40*K40</f>
        <v>1081062566037.7235</v>
      </c>
    </row>
    <row r="41" spans="1:13" ht="24" customHeight="1">
      <c r="A41" s="248" t="s">
        <v>60</v>
      </c>
      <c r="B41" s="248" t="s">
        <v>1</v>
      </c>
      <c r="C41" s="248" t="s">
        <v>1</v>
      </c>
      <c r="D41" s="248" t="s">
        <v>1</v>
      </c>
      <c r="E41" s="248" t="s">
        <v>1</v>
      </c>
      <c r="F41" s="248" t="s">
        <v>1</v>
      </c>
      <c r="G41" s="248" t="s">
        <v>1</v>
      </c>
      <c r="H41" s="248" t="s">
        <v>1</v>
      </c>
      <c r="I41" s="248" t="s">
        <v>1</v>
      </c>
      <c r="J41" s="248" t="s">
        <v>1</v>
      </c>
      <c r="K41" s="248" t="s">
        <v>1</v>
      </c>
      <c r="L41" s="248" t="s">
        <v>1</v>
      </c>
      <c r="M41" s="33">
        <f>SUM(M39:M40)</f>
        <v>1761062566037.7236</v>
      </c>
    </row>
    <row r="44" spans="1:13">
      <c r="A44" s="239" t="s">
        <v>318</v>
      </c>
      <c r="B44" s="239" t="s">
        <v>1</v>
      </c>
      <c r="C44" s="239" t="s">
        <v>1</v>
      </c>
      <c r="D44" s="239" t="s">
        <v>1</v>
      </c>
      <c r="E44" s="239" t="s">
        <v>1</v>
      </c>
      <c r="F44" s="239" t="s">
        <v>1</v>
      </c>
      <c r="G44" s="239" t="s">
        <v>1</v>
      </c>
      <c r="H44" s="239" t="s">
        <v>1</v>
      </c>
      <c r="I44" s="239" t="s">
        <v>1</v>
      </c>
      <c r="J44" s="239" t="s">
        <v>1</v>
      </c>
      <c r="K44" s="239" t="s">
        <v>1</v>
      </c>
      <c r="L44" s="239" t="s">
        <v>1</v>
      </c>
      <c r="M44" s="239" t="s">
        <v>1</v>
      </c>
    </row>
    <row r="45" spans="1:13">
      <c r="A45" s="240" t="s">
        <v>2</v>
      </c>
      <c r="B45" s="240" t="s">
        <v>1</v>
      </c>
      <c r="C45" s="240" t="s">
        <v>1</v>
      </c>
      <c r="D45" s="240" t="s">
        <v>1</v>
      </c>
      <c r="E45" s="240" t="s">
        <v>1</v>
      </c>
      <c r="F45" s="240" t="s">
        <v>1</v>
      </c>
      <c r="G45" s="240" t="s">
        <v>1</v>
      </c>
      <c r="H45" s="240" t="s">
        <v>1</v>
      </c>
      <c r="I45" s="240" t="s">
        <v>1</v>
      </c>
      <c r="J45" s="240" t="s">
        <v>1</v>
      </c>
      <c r="K45" s="240" t="s">
        <v>1</v>
      </c>
      <c r="L45" s="240" t="s">
        <v>1</v>
      </c>
      <c r="M45" s="240" t="s">
        <v>1</v>
      </c>
    </row>
    <row r="46" spans="1:13">
      <c r="A46" s="232" t="s">
        <v>3</v>
      </c>
      <c r="B46" s="232" t="s">
        <v>1</v>
      </c>
      <c r="C46" s="232" t="s">
        <v>1</v>
      </c>
      <c r="D46" s="232" t="s">
        <v>1</v>
      </c>
      <c r="E46" s="232" t="s">
        <v>1</v>
      </c>
      <c r="F46" s="232" t="s">
        <v>1</v>
      </c>
      <c r="G46" s="232" t="s">
        <v>1</v>
      </c>
      <c r="H46" s="232" t="s">
        <v>1</v>
      </c>
      <c r="I46" s="232" t="s">
        <v>1</v>
      </c>
      <c r="J46" s="232" t="s">
        <v>1</v>
      </c>
      <c r="K46" s="232" t="s">
        <v>1</v>
      </c>
      <c r="L46" s="232" t="s">
        <v>1</v>
      </c>
      <c r="M46" s="232" t="s">
        <v>1</v>
      </c>
    </row>
    <row r="47" spans="1:13">
      <c r="A47" s="236" t="s">
        <v>4</v>
      </c>
      <c r="B47" s="236" t="s">
        <v>1</v>
      </c>
      <c r="C47" s="237" t="s">
        <v>319</v>
      </c>
      <c r="D47" s="237" t="s">
        <v>1</v>
      </c>
      <c r="E47" s="237" t="s">
        <v>1</v>
      </c>
      <c r="F47" s="237" t="s">
        <v>1</v>
      </c>
      <c r="G47" s="237" t="s">
        <v>1</v>
      </c>
      <c r="H47" s="237" t="s">
        <v>1</v>
      </c>
      <c r="I47" s="237" t="s">
        <v>1</v>
      </c>
      <c r="J47" s="237" t="s">
        <v>1</v>
      </c>
      <c r="K47" s="237" t="s">
        <v>1</v>
      </c>
      <c r="L47" s="237" t="s">
        <v>1</v>
      </c>
      <c r="M47" s="237" t="s">
        <v>1</v>
      </c>
    </row>
    <row r="48" spans="1:13" ht="52.5" customHeight="1">
      <c r="A48" s="236" t="s">
        <v>6</v>
      </c>
      <c r="B48" s="236" t="s">
        <v>1</v>
      </c>
      <c r="C48" s="237" t="s">
        <v>254</v>
      </c>
      <c r="D48" s="237" t="s">
        <v>1</v>
      </c>
      <c r="E48" s="237" t="s">
        <v>1</v>
      </c>
      <c r="F48" s="237" t="s">
        <v>1</v>
      </c>
      <c r="G48" s="237" t="s">
        <v>1</v>
      </c>
      <c r="H48" s="237" t="s">
        <v>1</v>
      </c>
      <c r="I48" s="237" t="s">
        <v>1</v>
      </c>
      <c r="J48" s="237" t="s">
        <v>1</v>
      </c>
      <c r="K48" s="237" t="s">
        <v>1</v>
      </c>
      <c r="L48" s="237" t="s">
        <v>1</v>
      </c>
      <c r="M48" s="237" t="s">
        <v>1</v>
      </c>
    </row>
    <row r="49" spans="1:17">
      <c r="A49" s="236" t="s">
        <v>8</v>
      </c>
      <c r="B49" s="236" t="s">
        <v>1</v>
      </c>
      <c r="C49" s="237" t="s">
        <v>9</v>
      </c>
      <c r="D49" s="237" t="s">
        <v>1</v>
      </c>
      <c r="E49" s="237" t="s">
        <v>1</v>
      </c>
      <c r="F49" s="237" t="s">
        <v>1</v>
      </c>
      <c r="G49" s="237" t="s">
        <v>1</v>
      </c>
      <c r="H49" s="237" t="s">
        <v>1</v>
      </c>
      <c r="I49" s="237" t="s">
        <v>1</v>
      </c>
      <c r="J49" s="237" t="s">
        <v>1</v>
      </c>
      <c r="K49" s="237" t="s">
        <v>1</v>
      </c>
      <c r="L49" s="237" t="s">
        <v>1</v>
      </c>
      <c r="M49" s="237" t="s">
        <v>1</v>
      </c>
    </row>
    <row r="50" spans="1:17">
      <c r="A50" s="236" t="s">
        <v>10</v>
      </c>
      <c r="B50" s="236" t="s">
        <v>1</v>
      </c>
      <c r="C50" s="237" t="s">
        <v>11</v>
      </c>
      <c r="D50" s="237" t="s">
        <v>1</v>
      </c>
      <c r="E50" s="237" t="s">
        <v>1</v>
      </c>
      <c r="F50" s="237" t="s">
        <v>1</v>
      </c>
      <c r="G50" s="237" t="s">
        <v>1</v>
      </c>
      <c r="H50" s="237" t="s">
        <v>1</v>
      </c>
      <c r="I50" s="237" t="s">
        <v>1</v>
      </c>
      <c r="J50" s="237" t="s">
        <v>1</v>
      </c>
      <c r="K50" s="237" t="s">
        <v>1</v>
      </c>
      <c r="L50" s="237" t="s">
        <v>1</v>
      </c>
      <c r="M50" s="237" t="s">
        <v>1</v>
      </c>
    </row>
    <row r="51" spans="1:17">
      <c r="A51" s="236" t="s">
        <v>12</v>
      </c>
      <c r="B51" s="236" t="s">
        <v>1</v>
      </c>
      <c r="C51" s="237" t="s">
        <v>320</v>
      </c>
      <c r="D51" s="237" t="s">
        <v>1</v>
      </c>
      <c r="E51" s="237" t="s">
        <v>1</v>
      </c>
      <c r="F51" s="237" t="s">
        <v>1</v>
      </c>
      <c r="G51" s="237" t="s">
        <v>1</v>
      </c>
      <c r="H51" s="237" t="s">
        <v>1</v>
      </c>
      <c r="I51" s="237" t="s">
        <v>1</v>
      </c>
      <c r="J51" s="237" t="s">
        <v>1</v>
      </c>
      <c r="K51" s="237" t="s">
        <v>1</v>
      </c>
      <c r="L51" s="237" t="s">
        <v>1</v>
      </c>
      <c r="M51" s="237" t="s">
        <v>1</v>
      </c>
    </row>
    <row r="52" spans="1:17" ht="34.5" customHeight="1">
      <c r="A52" s="236" t="s">
        <v>14</v>
      </c>
      <c r="B52" s="236" t="s">
        <v>1</v>
      </c>
      <c r="C52" s="237" t="s">
        <v>321</v>
      </c>
      <c r="D52" s="237" t="s">
        <v>1</v>
      </c>
      <c r="E52" s="237" t="s">
        <v>1</v>
      </c>
      <c r="F52" s="237" t="s">
        <v>1</v>
      </c>
      <c r="G52" s="237" t="s">
        <v>1</v>
      </c>
      <c r="H52" s="237" t="s">
        <v>1</v>
      </c>
      <c r="I52" s="237" t="s">
        <v>1</v>
      </c>
      <c r="J52" s="237" t="s">
        <v>1</v>
      </c>
      <c r="K52" s="237" t="s">
        <v>1</v>
      </c>
      <c r="L52" s="237" t="s">
        <v>1</v>
      </c>
      <c r="M52" s="237" t="s">
        <v>1</v>
      </c>
    </row>
    <row r="53" spans="1:17" ht="54.75" customHeight="1">
      <c r="A53" s="236" t="s">
        <v>16</v>
      </c>
      <c r="B53" s="236" t="s">
        <v>1</v>
      </c>
      <c r="C53" s="237" t="s">
        <v>322</v>
      </c>
      <c r="D53" s="237" t="s">
        <v>1</v>
      </c>
      <c r="E53" s="237" t="s">
        <v>1</v>
      </c>
      <c r="F53" s="237" t="s">
        <v>1</v>
      </c>
      <c r="G53" s="237" t="s">
        <v>1</v>
      </c>
      <c r="H53" s="237" t="s">
        <v>1</v>
      </c>
      <c r="I53" s="237" t="s">
        <v>1</v>
      </c>
      <c r="J53" s="237" t="s">
        <v>1</v>
      </c>
      <c r="K53" s="237" t="s">
        <v>1</v>
      </c>
      <c r="L53" s="237" t="s">
        <v>1</v>
      </c>
      <c r="M53" s="237" t="s">
        <v>1</v>
      </c>
    </row>
    <row r="54" spans="1:17" ht="45" customHeight="1">
      <c r="A54" s="233" t="s">
        <v>18</v>
      </c>
      <c r="B54" s="233"/>
      <c r="C54" s="237" t="s">
        <v>258</v>
      </c>
      <c r="D54" s="237"/>
      <c r="E54" s="237"/>
      <c r="F54" s="237"/>
      <c r="G54" s="237"/>
      <c r="H54" s="237"/>
      <c r="I54" s="237"/>
      <c r="J54" s="237"/>
      <c r="K54" s="237"/>
      <c r="L54" s="237"/>
      <c r="M54" s="237"/>
    </row>
    <row r="55" spans="1:17">
      <c r="A55" s="232" t="s">
        <v>20</v>
      </c>
      <c r="B55" s="232" t="s">
        <v>1</v>
      </c>
      <c r="C55" s="232" t="s">
        <v>1</v>
      </c>
      <c r="D55" s="232" t="s">
        <v>1</v>
      </c>
      <c r="E55" s="232" t="s">
        <v>1</v>
      </c>
      <c r="F55" s="232" t="s">
        <v>1</v>
      </c>
      <c r="G55" s="232" t="s">
        <v>1</v>
      </c>
      <c r="H55" s="232" t="s">
        <v>1</v>
      </c>
      <c r="I55" s="232" t="s">
        <v>1</v>
      </c>
      <c r="J55" s="232" t="s">
        <v>1</v>
      </c>
      <c r="K55" s="232" t="s">
        <v>1</v>
      </c>
      <c r="L55" s="232" t="s">
        <v>1</v>
      </c>
      <c r="M55" s="232" t="s">
        <v>1</v>
      </c>
    </row>
    <row r="56" spans="1:17" ht="24">
      <c r="A56" s="32" t="s">
        <v>21</v>
      </c>
      <c r="B56" s="32" t="s">
        <v>22</v>
      </c>
      <c r="C56" s="32" t="s">
        <v>23</v>
      </c>
      <c r="D56" s="32" t="s">
        <v>24</v>
      </c>
      <c r="E56" s="32" t="s">
        <v>25</v>
      </c>
      <c r="F56" s="32" t="s">
        <v>26</v>
      </c>
      <c r="G56" s="32" t="s">
        <v>27</v>
      </c>
      <c r="H56" s="32" t="s">
        <v>28</v>
      </c>
      <c r="I56" s="32" t="s">
        <v>29</v>
      </c>
      <c r="J56" s="32" t="s">
        <v>30</v>
      </c>
      <c r="K56" s="145" t="s">
        <v>31</v>
      </c>
      <c r="L56" s="32" t="s">
        <v>32</v>
      </c>
      <c r="M56" s="32" t="s">
        <v>33</v>
      </c>
    </row>
    <row r="57" spans="1:17" ht="79.900000000000006">
      <c r="A57" s="12" t="s">
        <v>323</v>
      </c>
      <c r="B57" s="12" t="s">
        <v>283</v>
      </c>
      <c r="C57" s="12" t="s">
        <v>324</v>
      </c>
      <c r="D57" s="34" t="s">
        <v>325</v>
      </c>
      <c r="E57" s="12" t="s">
        <v>70</v>
      </c>
      <c r="F57" s="12" t="s">
        <v>39</v>
      </c>
      <c r="G57" s="12" t="s">
        <v>40</v>
      </c>
      <c r="H57" s="12" t="s">
        <v>96</v>
      </c>
      <c r="I57" s="249" t="s">
        <v>326</v>
      </c>
      <c r="J57" s="249" t="s">
        <v>327</v>
      </c>
      <c r="K57" s="242" t="s">
        <v>328</v>
      </c>
      <c r="L57" s="249" t="s">
        <v>329</v>
      </c>
      <c r="M57" s="253">
        <v>724129160334.59998</v>
      </c>
    </row>
    <row r="58" spans="1:17" ht="75" customHeight="1">
      <c r="A58" s="47" t="s">
        <v>330</v>
      </c>
      <c r="B58" s="47" t="s">
        <v>288</v>
      </c>
      <c r="C58" s="47" t="s">
        <v>331</v>
      </c>
      <c r="D58" s="44" t="s">
        <v>332</v>
      </c>
      <c r="E58" s="47" t="s">
        <v>70</v>
      </c>
      <c r="F58" s="47" t="s">
        <v>39</v>
      </c>
      <c r="G58" s="47" t="s">
        <v>40</v>
      </c>
      <c r="H58" s="47" t="s">
        <v>96</v>
      </c>
      <c r="I58" s="250"/>
      <c r="J58" s="250"/>
      <c r="K58" s="243"/>
      <c r="L58" s="250"/>
      <c r="M58" s="254"/>
    </row>
    <row r="59" spans="1:17" ht="75" customHeight="1">
      <c r="A59" s="12" t="s">
        <v>333</v>
      </c>
      <c r="B59" s="12" t="s">
        <v>334</v>
      </c>
      <c r="C59" s="12" t="s">
        <v>335</v>
      </c>
      <c r="D59" s="34" t="s">
        <v>336</v>
      </c>
      <c r="E59" s="12" t="s">
        <v>70</v>
      </c>
      <c r="F59" s="12" t="s">
        <v>39</v>
      </c>
      <c r="G59" s="12" t="s">
        <v>40</v>
      </c>
      <c r="H59" s="12" t="s">
        <v>96</v>
      </c>
      <c r="I59" s="251"/>
      <c r="J59" s="251"/>
      <c r="K59" s="252"/>
      <c r="L59" s="251"/>
      <c r="M59" s="255"/>
      <c r="P59" s="69"/>
    </row>
    <row r="60" spans="1:17" ht="21" customHeight="1">
      <c r="A60" s="248" t="s">
        <v>60</v>
      </c>
      <c r="B60" s="248" t="s">
        <v>1</v>
      </c>
      <c r="C60" s="248" t="s">
        <v>1</v>
      </c>
      <c r="D60" s="248" t="s">
        <v>1</v>
      </c>
      <c r="E60" s="248" t="s">
        <v>1</v>
      </c>
      <c r="F60" s="248" t="s">
        <v>1</v>
      </c>
      <c r="G60" s="248" t="s">
        <v>1</v>
      </c>
      <c r="H60" s="248" t="s">
        <v>1</v>
      </c>
      <c r="I60" s="248" t="s">
        <v>1</v>
      </c>
      <c r="J60" s="248" t="s">
        <v>1</v>
      </c>
      <c r="K60" s="248" t="s">
        <v>1</v>
      </c>
      <c r="L60" s="248" t="s">
        <v>1</v>
      </c>
      <c r="M60" s="33">
        <f>SUM(M57)</f>
        <v>724129160334.59998</v>
      </c>
      <c r="Q60" s="120"/>
    </row>
    <row r="63" spans="1:17" ht="27.95" customHeight="1">
      <c r="A63" s="239" t="s">
        <v>337</v>
      </c>
      <c r="B63" s="239" t="s">
        <v>1</v>
      </c>
      <c r="C63" s="239" t="s">
        <v>1</v>
      </c>
      <c r="D63" s="239" t="s">
        <v>1</v>
      </c>
      <c r="E63" s="239" t="s">
        <v>1</v>
      </c>
      <c r="F63" s="239" t="s">
        <v>1</v>
      </c>
      <c r="G63" s="239" t="s">
        <v>1</v>
      </c>
      <c r="H63" s="239" t="s">
        <v>1</v>
      </c>
      <c r="I63" s="239" t="s">
        <v>1</v>
      </c>
      <c r="J63" s="239" t="s">
        <v>1</v>
      </c>
      <c r="K63" s="239" t="s">
        <v>1</v>
      </c>
      <c r="L63" s="239" t="s">
        <v>1</v>
      </c>
      <c r="M63" s="239" t="s">
        <v>1</v>
      </c>
    </row>
    <row r="64" spans="1:17" ht="18" customHeight="1">
      <c r="A64" s="240" t="s">
        <v>2</v>
      </c>
      <c r="B64" s="240" t="s">
        <v>1</v>
      </c>
      <c r="C64" s="240" t="s">
        <v>1</v>
      </c>
      <c r="D64" s="240" t="s">
        <v>1</v>
      </c>
      <c r="E64" s="240" t="s">
        <v>1</v>
      </c>
      <c r="F64" s="240" t="s">
        <v>1</v>
      </c>
      <c r="G64" s="240" t="s">
        <v>1</v>
      </c>
      <c r="H64" s="240" t="s">
        <v>1</v>
      </c>
      <c r="I64" s="240" t="s">
        <v>1</v>
      </c>
      <c r="J64" s="240" t="s">
        <v>1</v>
      </c>
      <c r="K64" s="240" t="s">
        <v>1</v>
      </c>
      <c r="L64" s="240" t="s">
        <v>1</v>
      </c>
      <c r="M64" s="240" t="s">
        <v>1</v>
      </c>
    </row>
    <row r="65" spans="1:13" ht="20.100000000000001" customHeight="1">
      <c r="A65" s="232" t="s">
        <v>3</v>
      </c>
      <c r="B65" s="232" t="s">
        <v>1</v>
      </c>
      <c r="C65" s="232" t="s">
        <v>1</v>
      </c>
      <c r="D65" s="232" t="s">
        <v>1</v>
      </c>
      <c r="E65" s="232" t="s">
        <v>1</v>
      </c>
      <c r="F65" s="232" t="s">
        <v>1</v>
      </c>
      <c r="G65" s="232" t="s">
        <v>1</v>
      </c>
      <c r="H65" s="232" t="s">
        <v>1</v>
      </c>
      <c r="I65" s="232" t="s">
        <v>1</v>
      </c>
      <c r="J65" s="232" t="s">
        <v>1</v>
      </c>
      <c r="K65" s="232" t="s">
        <v>1</v>
      </c>
      <c r="L65" s="232" t="s">
        <v>1</v>
      </c>
      <c r="M65" s="232" t="s">
        <v>1</v>
      </c>
    </row>
    <row r="66" spans="1:13" ht="21.95" customHeight="1">
      <c r="A66" s="236" t="s">
        <v>4</v>
      </c>
      <c r="B66" s="236" t="s">
        <v>1</v>
      </c>
      <c r="C66" s="237" t="s">
        <v>338</v>
      </c>
      <c r="D66" s="237" t="s">
        <v>1</v>
      </c>
      <c r="E66" s="237" t="s">
        <v>1</v>
      </c>
      <c r="F66" s="237" t="s">
        <v>1</v>
      </c>
      <c r="G66" s="237" t="s">
        <v>1</v>
      </c>
      <c r="H66" s="237" t="s">
        <v>1</v>
      </c>
      <c r="I66" s="237" t="s">
        <v>1</v>
      </c>
      <c r="J66" s="237" t="s">
        <v>1</v>
      </c>
      <c r="K66" s="237" t="s">
        <v>1</v>
      </c>
      <c r="L66" s="237" t="s">
        <v>1</v>
      </c>
      <c r="M66" s="237" t="s">
        <v>1</v>
      </c>
    </row>
    <row r="67" spans="1:13" ht="48.75" customHeight="1">
      <c r="A67" s="236" t="s">
        <v>6</v>
      </c>
      <c r="B67" s="236" t="s">
        <v>1</v>
      </c>
      <c r="C67" s="237" t="s">
        <v>254</v>
      </c>
      <c r="D67" s="237" t="s">
        <v>1</v>
      </c>
      <c r="E67" s="237" t="s">
        <v>1</v>
      </c>
      <c r="F67" s="237" t="s">
        <v>1</v>
      </c>
      <c r="G67" s="237" t="s">
        <v>1</v>
      </c>
      <c r="H67" s="237" t="s">
        <v>1</v>
      </c>
      <c r="I67" s="237" t="s">
        <v>1</v>
      </c>
      <c r="J67" s="237" t="s">
        <v>1</v>
      </c>
      <c r="K67" s="237" t="s">
        <v>1</v>
      </c>
      <c r="L67" s="237" t="s">
        <v>1</v>
      </c>
      <c r="M67" s="237" t="s">
        <v>1</v>
      </c>
    </row>
    <row r="68" spans="1:13" ht="21.95" customHeight="1">
      <c r="A68" s="236" t="s">
        <v>8</v>
      </c>
      <c r="B68" s="236" t="s">
        <v>1</v>
      </c>
      <c r="C68" s="237" t="s">
        <v>9</v>
      </c>
      <c r="D68" s="237" t="s">
        <v>1</v>
      </c>
      <c r="E68" s="237" t="s">
        <v>1</v>
      </c>
      <c r="F68" s="237" t="s">
        <v>1</v>
      </c>
      <c r="G68" s="237" t="s">
        <v>1</v>
      </c>
      <c r="H68" s="237" t="s">
        <v>1</v>
      </c>
      <c r="I68" s="237" t="s">
        <v>1</v>
      </c>
      <c r="J68" s="237" t="s">
        <v>1</v>
      </c>
      <c r="K68" s="237" t="s">
        <v>1</v>
      </c>
      <c r="L68" s="237" t="s">
        <v>1</v>
      </c>
      <c r="M68" s="237" t="s">
        <v>1</v>
      </c>
    </row>
    <row r="69" spans="1:13" ht="21.95" customHeight="1">
      <c r="A69" s="236" t="s">
        <v>10</v>
      </c>
      <c r="B69" s="236" t="s">
        <v>1</v>
      </c>
      <c r="C69" s="237" t="s">
        <v>11</v>
      </c>
      <c r="D69" s="237" t="s">
        <v>1</v>
      </c>
      <c r="E69" s="237" t="s">
        <v>1</v>
      </c>
      <c r="F69" s="237" t="s">
        <v>1</v>
      </c>
      <c r="G69" s="237" t="s">
        <v>1</v>
      </c>
      <c r="H69" s="237" t="s">
        <v>1</v>
      </c>
      <c r="I69" s="237" t="s">
        <v>1</v>
      </c>
      <c r="J69" s="237" t="s">
        <v>1</v>
      </c>
      <c r="K69" s="237" t="s">
        <v>1</v>
      </c>
      <c r="L69" s="237" t="s">
        <v>1</v>
      </c>
      <c r="M69" s="237" t="s">
        <v>1</v>
      </c>
    </row>
    <row r="70" spans="1:13" ht="21.95" customHeight="1">
      <c r="A70" s="236" t="s">
        <v>12</v>
      </c>
      <c r="B70" s="236" t="s">
        <v>1</v>
      </c>
      <c r="C70" s="237" t="s">
        <v>255</v>
      </c>
      <c r="D70" s="237" t="s">
        <v>1</v>
      </c>
      <c r="E70" s="237" t="s">
        <v>1</v>
      </c>
      <c r="F70" s="237" t="s">
        <v>1</v>
      </c>
      <c r="G70" s="237" t="s">
        <v>1</v>
      </c>
      <c r="H70" s="237" t="s">
        <v>1</v>
      </c>
      <c r="I70" s="237" t="s">
        <v>1</v>
      </c>
      <c r="J70" s="237" t="s">
        <v>1</v>
      </c>
      <c r="K70" s="237" t="s">
        <v>1</v>
      </c>
      <c r="L70" s="237" t="s">
        <v>1</v>
      </c>
      <c r="M70" s="237" t="s">
        <v>1</v>
      </c>
    </row>
    <row r="71" spans="1:13" ht="28.5" customHeight="1">
      <c r="A71" s="236" t="s">
        <v>14</v>
      </c>
      <c r="B71" s="236" t="s">
        <v>1</v>
      </c>
      <c r="C71" s="237" t="s">
        <v>339</v>
      </c>
      <c r="D71" s="237" t="s">
        <v>1</v>
      </c>
      <c r="E71" s="237" t="s">
        <v>1</v>
      </c>
      <c r="F71" s="237" t="s">
        <v>1</v>
      </c>
      <c r="G71" s="237" t="s">
        <v>1</v>
      </c>
      <c r="H71" s="237" t="s">
        <v>1</v>
      </c>
      <c r="I71" s="237" t="s">
        <v>1</v>
      </c>
      <c r="J71" s="237" t="s">
        <v>1</v>
      </c>
      <c r="K71" s="237" t="s">
        <v>1</v>
      </c>
      <c r="L71" s="237" t="s">
        <v>1</v>
      </c>
      <c r="M71" s="237" t="s">
        <v>1</v>
      </c>
    </row>
    <row r="72" spans="1:13" ht="49.5" customHeight="1">
      <c r="A72" s="236" t="s">
        <v>16</v>
      </c>
      <c r="B72" s="236" t="s">
        <v>1</v>
      </c>
      <c r="C72" s="237" t="s">
        <v>340</v>
      </c>
      <c r="D72" s="237" t="s">
        <v>1</v>
      </c>
      <c r="E72" s="237" t="s">
        <v>1</v>
      </c>
      <c r="F72" s="237" t="s">
        <v>1</v>
      </c>
      <c r="G72" s="237" t="s">
        <v>1</v>
      </c>
      <c r="H72" s="237" t="s">
        <v>1</v>
      </c>
      <c r="I72" s="237" t="s">
        <v>1</v>
      </c>
      <c r="J72" s="237" t="s">
        <v>1</v>
      </c>
      <c r="K72" s="237" t="s">
        <v>1</v>
      </c>
      <c r="L72" s="237" t="s">
        <v>1</v>
      </c>
      <c r="M72" s="237" t="s">
        <v>1</v>
      </c>
    </row>
    <row r="73" spans="1:13" ht="69.75" customHeight="1">
      <c r="A73" s="233" t="s">
        <v>18</v>
      </c>
      <c r="B73" s="233"/>
      <c r="C73" s="237" t="s">
        <v>258</v>
      </c>
      <c r="D73" s="237"/>
      <c r="E73" s="237"/>
      <c r="F73" s="237"/>
      <c r="G73" s="237"/>
      <c r="H73" s="237"/>
      <c r="I73" s="237"/>
      <c r="J73" s="237"/>
      <c r="K73" s="237"/>
      <c r="L73" s="237"/>
      <c r="M73" s="237"/>
    </row>
    <row r="74" spans="1:13" ht="20.100000000000001" customHeight="1">
      <c r="A74" s="232" t="s">
        <v>20</v>
      </c>
      <c r="B74" s="232" t="s">
        <v>1</v>
      </c>
      <c r="C74" s="232" t="s">
        <v>1</v>
      </c>
      <c r="D74" s="232" t="s">
        <v>1</v>
      </c>
      <c r="E74" s="232" t="s">
        <v>1</v>
      </c>
      <c r="F74" s="232" t="s">
        <v>1</v>
      </c>
      <c r="G74" s="232" t="s">
        <v>1</v>
      </c>
      <c r="H74" s="232" t="s">
        <v>1</v>
      </c>
      <c r="I74" s="232" t="s">
        <v>1</v>
      </c>
      <c r="J74" s="232" t="s">
        <v>1</v>
      </c>
      <c r="K74" s="232" t="s">
        <v>1</v>
      </c>
      <c r="L74" s="232" t="s">
        <v>1</v>
      </c>
      <c r="M74" s="232" t="s">
        <v>1</v>
      </c>
    </row>
    <row r="75" spans="1:13" ht="27.95" customHeight="1">
      <c r="A75" s="32" t="s">
        <v>21</v>
      </c>
      <c r="B75" s="32" t="s">
        <v>22</v>
      </c>
      <c r="C75" s="32" t="s">
        <v>23</v>
      </c>
      <c r="D75" s="32" t="s">
        <v>24</v>
      </c>
      <c r="E75" s="32" t="s">
        <v>25</v>
      </c>
      <c r="F75" s="32" t="s">
        <v>26</v>
      </c>
      <c r="G75" s="32" t="s">
        <v>27</v>
      </c>
      <c r="H75" s="32" t="s">
        <v>28</v>
      </c>
      <c r="I75" s="32" t="s">
        <v>29</v>
      </c>
      <c r="J75" s="32" t="s">
        <v>30</v>
      </c>
      <c r="K75" s="145" t="s">
        <v>31</v>
      </c>
      <c r="L75" s="32" t="s">
        <v>32</v>
      </c>
      <c r="M75" s="32" t="s">
        <v>33</v>
      </c>
    </row>
    <row r="76" spans="1:13" ht="65.25" customHeight="1">
      <c r="A76" s="12" t="s">
        <v>341</v>
      </c>
      <c r="B76" s="12" t="s">
        <v>283</v>
      </c>
      <c r="C76" s="12" t="s">
        <v>342</v>
      </c>
      <c r="D76" s="34" t="s">
        <v>343</v>
      </c>
      <c r="E76" s="12" t="s">
        <v>70</v>
      </c>
      <c r="F76" s="12" t="s">
        <v>39</v>
      </c>
      <c r="G76" s="12" t="s">
        <v>40</v>
      </c>
      <c r="H76" s="12" t="s">
        <v>96</v>
      </c>
      <c r="I76" s="249" t="s">
        <v>344</v>
      </c>
      <c r="J76" s="249" t="s">
        <v>345</v>
      </c>
      <c r="K76" s="217" t="s">
        <v>346</v>
      </c>
      <c r="L76" s="249" t="s">
        <v>347</v>
      </c>
      <c r="M76" s="256">
        <f>60000*1116099.44+15000*1106315.79+150*
17543277078.1+150*7573438812.8+6*6509085581.31</f>
        <v>3890122600372.8599</v>
      </c>
    </row>
    <row r="77" spans="1:13" ht="90.75" customHeight="1">
      <c r="A77" s="47" t="s">
        <v>348</v>
      </c>
      <c r="B77" s="47" t="s">
        <v>288</v>
      </c>
      <c r="C77" s="47" t="s">
        <v>349</v>
      </c>
      <c r="D77" s="44" t="s">
        <v>350</v>
      </c>
      <c r="E77" s="47" t="s">
        <v>70</v>
      </c>
      <c r="F77" s="47" t="s">
        <v>39</v>
      </c>
      <c r="G77" s="47" t="s">
        <v>40</v>
      </c>
      <c r="H77" s="47" t="s">
        <v>96</v>
      </c>
      <c r="I77" s="250"/>
      <c r="J77" s="250"/>
      <c r="K77" s="241"/>
      <c r="L77" s="250"/>
      <c r="M77" s="257"/>
    </row>
    <row r="78" spans="1:13" ht="77.25" customHeight="1">
      <c r="A78" s="12" t="s">
        <v>351</v>
      </c>
      <c r="B78" s="12" t="s">
        <v>334</v>
      </c>
      <c r="C78" s="12" t="s">
        <v>352</v>
      </c>
      <c r="D78" s="34" t="s">
        <v>353</v>
      </c>
      <c r="E78" s="12" t="s">
        <v>70</v>
      </c>
      <c r="F78" s="12" t="s">
        <v>39</v>
      </c>
      <c r="G78" s="12" t="s">
        <v>40</v>
      </c>
      <c r="H78" s="12" t="s">
        <v>96</v>
      </c>
      <c r="I78" s="251"/>
      <c r="J78" s="251"/>
      <c r="K78" s="227"/>
      <c r="L78" s="251"/>
      <c r="M78" s="258"/>
    </row>
    <row r="79" spans="1:13" ht="24" customHeight="1">
      <c r="A79" s="248" t="s">
        <v>60</v>
      </c>
      <c r="B79" s="248" t="s">
        <v>1</v>
      </c>
      <c r="C79" s="248" t="s">
        <v>1</v>
      </c>
      <c r="D79" s="248" t="s">
        <v>1</v>
      </c>
      <c r="E79" s="248" t="s">
        <v>1</v>
      </c>
      <c r="F79" s="248" t="s">
        <v>1</v>
      </c>
      <c r="G79" s="248" t="s">
        <v>1</v>
      </c>
      <c r="H79" s="248" t="s">
        <v>1</v>
      </c>
      <c r="I79" s="248" t="s">
        <v>1</v>
      </c>
      <c r="J79" s="248" t="s">
        <v>1</v>
      </c>
      <c r="K79" s="248" t="s">
        <v>1</v>
      </c>
      <c r="L79" s="248" t="s">
        <v>1</v>
      </c>
      <c r="M79" s="33">
        <f>SUM(M76)</f>
        <v>3890122600372.8599</v>
      </c>
    </row>
    <row r="82" spans="1:13">
      <c r="A82" s="239" t="s">
        <v>354</v>
      </c>
      <c r="B82" s="239" t="s">
        <v>1</v>
      </c>
      <c r="C82" s="239" t="s">
        <v>1</v>
      </c>
      <c r="D82" s="239" t="s">
        <v>1</v>
      </c>
      <c r="E82" s="239" t="s">
        <v>1</v>
      </c>
      <c r="F82" s="239" t="s">
        <v>1</v>
      </c>
      <c r="G82" s="239" t="s">
        <v>1</v>
      </c>
      <c r="H82" s="239" t="s">
        <v>1</v>
      </c>
      <c r="I82" s="239" t="s">
        <v>1</v>
      </c>
      <c r="J82" s="239" t="s">
        <v>1</v>
      </c>
      <c r="K82" s="239" t="s">
        <v>1</v>
      </c>
      <c r="L82" s="239" t="s">
        <v>1</v>
      </c>
      <c r="M82" s="239" t="s">
        <v>1</v>
      </c>
    </row>
    <row r="83" spans="1:13">
      <c r="A83" s="240" t="s">
        <v>2</v>
      </c>
      <c r="B83" s="240" t="s">
        <v>1</v>
      </c>
      <c r="C83" s="240" t="s">
        <v>1</v>
      </c>
      <c r="D83" s="240" t="s">
        <v>1</v>
      </c>
      <c r="E83" s="240" t="s">
        <v>1</v>
      </c>
      <c r="F83" s="240" t="s">
        <v>1</v>
      </c>
      <c r="G83" s="240" t="s">
        <v>1</v>
      </c>
      <c r="H83" s="240" t="s">
        <v>1</v>
      </c>
      <c r="I83" s="240" t="s">
        <v>1</v>
      </c>
      <c r="J83" s="240" t="s">
        <v>1</v>
      </c>
      <c r="K83" s="240" t="s">
        <v>1</v>
      </c>
      <c r="L83" s="240" t="s">
        <v>1</v>
      </c>
      <c r="M83" s="240" t="s">
        <v>1</v>
      </c>
    </row>
    <row r="84" spans="1:13">
      <c r="A84" s="232" t="s">
        <v>3</v>
      </c>
      <c r="B84" s="232" t="s">
        <v>1</v>
      </c>
      <c r="C84" s="232" t="s">
        <v>1</v>
      </c>
      <c r="D84" s="232" t="s">
        <v>1</v>
      </c>
      <c r="E84" s="232" t="s">
        <v>1</v>
      </c>
      <c r="F84" s="232" t="s">
        <v>1</v>
      </c>
      <c r="G84" s="232" t="s">
        <v>1</v>
      </c>
      <c r="H84" s="232" t="s">
        <v>1</v>
      </c>
      <c r="I84" s="232" t="s">
        <v>1</v>
      </c>
      <c r="J84" s="232" t="s">
        <v>1</v>
      </c>
      <c r="K84" s="232" t="s">
        <v>1</v>
      </c>
      <c r="L84" s="232" t="s">
        <v>1</v>
      </c>
      <c r="M84" s="232" t="s">
        <v>1</v>
      </c>
    </row>
    <row r="85" spans="1:13">
      <c r="A85" s="236" t="s">
        <v>4</v>
      </c>
      <c r="B85" s="236" t="s">
        <v>1</v>
      </c>
      <c r="C85" s="237" t="s">
        <v>355</v>
      </c>
      <c r="D85" s="237" t="s">
        <v>1</v>
      </c>
      <c r="E85" s="237" t="s">
        <v>1</v>
      </c>
      <c r="F85" s="237" t="s">
        <v>1</v>
      </c>
      <c r="G85" s="237" t="s">
        <v>1</v>
      </c>
      <c r="H85" s="237" t="s">
        <v>1</v>
      </c>
      <c r="I85" s="237" t="s">
        <v>1</v>
      </c>
      <c r="J85" s="237" t="s">
        <v>1</v>
      </c>
      <c r="K85" s="237" t="s">
        <v>1</v>
      </c>
      <c r="L85" s="237" t="s">
        <v>1</v>
      </c>
      <c r="M85" s="237" t="s">
        <v>1</v>
      </c>
    </row>
    <row r="86" spans="1:13" ht="46.5" customHeight="1">
      <c r="A86" s="236" t="s">
        <v>6</v>
      </c>
      <c r="B86" s="236" t="s">
        <v>1</v>
      </c>
      <c r="C86" s="237" t="s">
        <v>254</v>
      </c>
      <c r="D86" s="237" t="s">
        <v>1</v>
      </c>
      <c r="E86" s="237" t="s">
        <v>1</v>
      </c>
      <c r="F86" s="237" t="s">
        <v>1</v>
      </c>
      <c r="G86" s="237" t="s">
        <v>1</v>
      </c>
      <c r="H86" s="237" t="s">
        <v>1</v>
      </c>
      <c r="I86" s="237" t="s">
        <v>1</v>
      </c>
      <c r="J86" s="237" t="s">
        <v>1</v>
      </c>
      <c r="K86" s="237" t="s">
        <v>1</v>
      </c>
      <c r="L86" s="237" t="s">
        <v>1</v>
      </c>
      <c r="M86" s="237" t="s">
        <v>1</v>
      </c>
    </row>
    <row r="87" spans="1:13">
      <c r="A87" s="236" t="s">
        <v>8</v>
      </c>
      <c r="B87" s="236" t="s">
        <v>1</v>
      </c>
      <c r="C87" s="237" t="s">
        <v>9</v>
      </c>
      <c r="D87" s="237" t="s">
        <v>1</v>
      </c>
      <c r="E87" s="237" t="s">
        <v>1</v>
      </c>
      <c r="F87" s="237" t="s">
        <v>1</v>
      </c>
      <c r="G87" s="237" t="s">
        <v>1</v>
      </c>
      <c r="H87" s="237" t="s">
        <v>1</v>
      </c>
      <c r="I87" s="237" t="s">
        <v>1</v>
      </c>
      <c r="J87" s="237" t="s">
        <v>1</v>
      </c>
      <c r="K87" s="237" t="s">
        <v>1</v>
      </c>
      <c r="L87" s="237" t="s">
        <v>1</v>
      </c>
      <c r="M87" s="237" t="s">
        <v>1</v>
      </c>
    </row>
    <row r="88" spans="1:13">
      <c r="A88" s="236" t="s">
        <v>10</v>
      </c>
      <c r="B88" s="236" t="s">
        <v>1</v>
      </c>
      <c r="C88" s="237" t="s">
        <v>11</v>
      </c>
      <c r="D88" s="237" t="s">
        <v>1</v>
      </c>
      <c r="E88" s="237" t="s">
        <v>1</v>
      </c>
      <c r="F88" s="237" t="s">
        <v>1</v>
      </c>
      <c r="G88" s="237" t="s">
        <v>1</v>
      </c>
      <c r="H88" s="237" t="s">
        <v>1</v>
      </c>
      <c r="I88" s="237" t="s">
        <v>1</v>
      </c>
      <c r="J88" s="237" t="s">
        <v>1</v>
      </c>
      <c r="K88" s="237" t="s">
        <v>1</v>
      </c>
      <c r="L88" s="237" t="s">
        <v>1</v>
      </c>
      <c r="M88" s="237" t="s">
        <v>1</v>
      </c>
    </row>
    <row r="89" spans="1:13">
      <c r="A89" s="236" t="s">
        <v>12</v>
      </c>
      <c r="B89" s="236" t="s">
        <v>1</v>
      </c>
      <c r="C89" s="237" t="s">
        <v>255</v>
      </c>
      <c r="D89" s="237" t="s">
        <v>1</v>
      </c>
      <c r="E89" s="237" t="s">
        <v>1</v>
      </c>
      <c r="F89" s="237" t="s">
        <v>1</v>
      </c>
      <c r="G89" s="237" t="s">
        <v>1</v>
      </c>
      <c r="H89" s="237" t="s">
        <v>1</v>
      </c>
      <c r="I89" s="237" t="s">
        <v>1</v>
      </c>
      <c r="J89" s="237" t="s">
        <v>1</v>
      </c>
      <c r="K89" s="237" t="s">
        <v>1</v>
      </c>
      <c r="L89" s="237" t="s">
        <v>1</v>
      </c>
      <c r="M89" s="237" t="s">
        <v>1</v>
      </c>
    </row>
    <row r="90" spans="1:13" ht="25.5" customHeight="1">
      <c r="A90" s="236" t="s">
        <v>14</v>
      </c>
      <c r="B90" s="236" t="s">
        <v>1</v>
      </c>
      <c r="C90" s="237" t="s">
        <v>356</v>
      </c>
      <c r="D90" s="237"/>
      <c r="E90" s="237"/>
      <c r="F90" s="237"/>
      <c r="G90" s="237"/>
      <c r="H90" s="237"/>
      <c r="I90" s="237"/>
      <c r="J90" s="237"/>
      <c r="K90" s="237"/>
      <c r="L90" s="237"/>
      <c r="M90" s="237"/>
    </row>
    <row r="91" spans="1:13" ht="54" customHeight="1">
      <c r="A91" s="236" t="s">
        <v>16</v>
      </c>
      <c r="B91" s="236" t="s">
        <v>1</v>
      </c>
      <c r="C91" s="237" t="s">
        <v>357</v>
      </c>
      <c r="D91" s="237"/>
      <c r="E91" s="237"/>
      <c r="F91" s="237"/>
      <c r="G91" s="237"/>
      <c r="H91" s="237"/>
      <c r="I91" s="237"/>
      <c r="J91" s="237"/>
      <c r="K91" s="237"/>
      <c r="L91" s="237"/>
      <c r="M91" s="237"/>
    </row>
    <row r="92" spans="1:13" ht="69.75" customHeight="1">
      <c r="A92" s="233" t="s">
        <v>18</v>
      </c>
      <c r="B92" s="233"/>
      <c r="C92" s="237" t="s">
        <v>258</v>
      </c>
      <c r="D92" s="237"/>
      <c r="E92" s="237"/>
      <c r="F92" s="237"/>
      <c r="G92" s="237"/>
      <c r="H92" s="237"/>
      <c r="I92" s="237"/>
      <c r="J92" s="237"/>
      <c r="K92" s="237"/>
      <c r="L92" s="237"/>
      <c r="M92" s="237"/>
    </row>
    <row r="93" spans="1:13">
      <c r="A93" s="232" t="s">
        <v>20</v>
      </c>
      <c r="B93" s="232" t="s">
        <v>1</v>
      </c>
      <c r="C93" s="232" t="s">
        <v>1</v>
      </c>
      <c r="D93" s="232" t="s">
        <v>1</v>
      </c>
      <c r="E93" s="232" t="s">
        <v>1</v>
      </c>
      <c r="F93" s="232" t="s">
        <v>1</v>
      </c>
      <c r="G93" s="232" t="s">
        <v>1</v>
      </c>
      <c r="H93" s="232" t="s">
        <v>1</v>
      </c>
      <c r="I93" s="232" t="s">
        <v>1</v>
      </c>
      <c r="J93" s="232" t="s">
        <v>1</v>
      </c>
      <c r="K93" s="232" t="s">
        <v>1</v>
      </c>
      <c r="L93" s="232" t="s">
        <v>1</v>
      </c>
      <c r="M93" s="232" t="s">
        <v>1</v>
      </c>
    </row>
    <row r="94" spans="1:13" ht="24">
      <c r="A94" s="32" t="s">
        <v>21</v>
      </c>
      <c r="B94" s="32" t="s">
        <v>22</v>
      </c>
      <c r="C94" s="32" t="s">
        <v>23</v>
      </c>
      <c r="D94" s="32" t="s">
        <v>24</v>
      </c>
      <c r="E94" s="32" t="s">
        <v>25</v>
      </c>
      <c r="F94" s="32" t="s">
        <v>26</v>
      </c>
      <c r="G94" s="32" t="s">
        <v>27</v>
      </c>
      <c r="H94" s="32" t="s">
        <v>28</v>
      </c>
      <c r="I94" s="32" t="s">
        <v>29</v>
      </c>
      <c r="J94" s="32" t="s">
        <v>30</v>
      </c>
      <c r="K94" s="145" t="s">
        <v>31</v>
      </c>
      <c r="L94" s="32" t="s">
        <v>32</v>
      </c>
      <c r="M94" s="32" t="s">
        <v>33</v>
      </c>
    </row>
    <row r="95" spans="1:13" s="43" customFormat="1" ht="99" customHeight="1">
      <c r="A95" s="47" t="s">
        <v>358</v>
      </c>
      <c r="B95" s="47" t="s">
        <v>283</v>
      </c>
      <c r="C95" s="47" t="s">
        <v>359</v>
      </c>
      <c r="D95" s="44" t="s">
        <v>360</v>
      </c>
      <c r="E95" s="47" t="s">
        <v>94</v>
      </c>
      <c r="F95" s="47" t="s">
        <v>361</v>
      </c>
      <c r="G95" s="47" t="s">
        <v>40</v>
      </c>
      <c r="H95" s="47" t="s">
        <v>96</v>
      </c>
      <c r="I95" s="12" t="s">
        <v>362</v>
      </c>
      <c r="J95" s="48" t="s">
        <v>30</v>
      </c>
      <c r="K95" s="151">
        <v>1</v>
      </c>
      <c r="L95" s="159">
        <f>5412964087+41425418316</f>
        <v>46838382403</v>
      </c>
      <c r="M95" s="49">
        <f>+L95*K95</f>
        <v>46838382403</v>
      </c>
    </row>
    <row r="96" spans="1:13" s="43" customFormat="1" ht="123.75" customHeight="1">
      <c r="A96" s="47" t="s">
        <v>363</v>
      </c>
      <c r="B96" s="47" t="s">
        <v>288</v>
      </c>
      <c r="C96" s="47" t="s">
        <v>364</v>
      </c>
      <c r="D96" s="44" t="s">
        <v>365</v>
      </c>
      <c r="E96" s="47" t="s">
        <v>94</v>
      </c>
      <c r="F96" s="47" t="s">
        <v>263</v>
      </c>
      <c r="G96" s="47" t="s">
        <v>40</v>
      </c>
      <c r="H96" s="47" t="s">
        <v>96</v>
      </c>
      <c r="I96" s="93" t="s">
        <v>366</v>
      </c>
      <c r="J96" s="94" t="s">
        <v>111</v>
      </c>
      <c r="K96" s="152">
        <v>1</v>
      </c>
      <c r="L96" s="160">
        <f>3872551002+10130570640</f>
        <v>14003121642</v>
      </c>
      <c r="M96" s="98">
        <f t="shared" ref="M96:M103" si="1">+L96*K96</f>
        <v>14003121642</v>
      </c>
    </row>
    <row r="97" spans="1:13" ht="141" customHeight="1">
      <c r="A97" s="12" t="s">
        <v>367</v>
      </c>
      <c r="B97" s="12" t="s">
        <v>368</v>
      </c>
      <c r="C97" s="12" t="s">
        <v>369</v>
      </c>
      <c r="D97" s="34" t="s">
        <v>370</v>
      </c>
      <c r="E97" s="12" t="s">
        <v>94</v>
      </c>
      <c r="F97" s="12" t="s">
        <v>371</v>
      </c>
      <c r="G97" s="12" t="s">
        <v>40</v>
      </c>
      <c r="H97" s="12" t="s">
        <v>96</v>
      </c>
      <c r="I97" s="21" t="s">
        <v>372</v>
      </c>
      <c r="J97" s="46" t="s">
        <v>111</v>
      </c>
      <c r="K97" s="153">
        <v>1</v>
      </c>
      <c r="L97" s="161">
        <v>3374117372</v>
      </c>
      <c r="M97" s="49">
        <f t="shared" si="1"/>
        <v>3374117372</v>
      </c>
    </row>
    <row r="98" spans="1:13" s="43" customFormat="1" ht="45.6">
      <c r="A98" s="47" t="s">
        <v>373</v>
      </c>
      <c r="B98" s="47" t="s">
        <v>266</v>
      </c>
      <c r="C98" s="47" t="s">
        <v>374</v>
      </c>
      <c r="D98" s="44" t="s">
        <v>375</v>
      </c>
      <c r="E98" s="47" t="s">
        <v>94</v>
      </c>
      <c r="F98" s="47" t="s">
        <v>371</v>
      </c>
      <c r="G98" s="47" t="s">
        <v>40</v>
      </c>
      <c r="H98" s="47" t="s">
        <v>96</v>
      </c>
      <c r="I98" s="93" t="s">
        <v>376</v>
      </c>
      <c r="J98" s="94" t="s">
        <v>111</v>
      </c>
      <c r="K98" s="152">
        <v>1</v>
      </c>
      <c r="L98" s="97">
        <v>699491129</v>
      </c>
      <c r="M98" s="98">
        <f t="shared" si="1"/>
        <v>699491129</v>
      </c>
    </row>
    <row r="99" spans="1:13" s="43" customFormat="1" ht="94.5" customHeight="1">
      <c r="A99" s="41" t="s">
        <v>377</v>
      </c>
      <c r="B99" s="41" t="s">
        <v>266</v>
      </c>
      <c r="C99" s="41" t="s">
        <v>378</v>
      </c>
      <c r="D99" s="100" t="s">
        <v>379</v>
      </c>
      <c r="E99" s="41" t="s">
        <v>94</v>
      </c>
      <c r="F99" s="41" t="s">
        <v>371</v>
      </c>
      <c r="G99" s="41" t="s">
        <v>40</v>
      </c>
      <c r="H99" s="41" t="s">
        <v>96</v>
      </c>
      <c r="I99" s="41" t="s">
        <v>380</v>
      </c>
      <c r="J99" s="41" t="s">
        <v>111</v>
      </c>
      <c r="K99" s="154">
        <v>1</v>
      </c>
      <c r="L99" s="160">
        <v>3581371135033</v>
      </c>
      <c r="M99" s="98">
        <f t="shared" ref="M99" si="2">+L99*K99</f>
        <v>3581371135033</v>
      </c>
    </row>
    <row r="100" spans="1:13" s="43" customFormat="1" ht="80.25" customHeight="1">
      <c r="A100" s="47" t="s">
        <v>381</v>
      </c>
      <c r="B100" s="47" t="s">
        <v>368</v>
      </c>
      <c r="C100" s="47" t="s">
        <v>382</v>
      </c>
      <c r="D100" s="44" t="s">
        <v>383</v>
      </c>
      <c r="E100" s="47" t="s">
        <v>94</v>
      </c>
      <c r="F100" s="47" t="s">
        <v>263</v>
      </c>
      <c r="G100" s="47" t="s">
        <v>40</v>
      </c>
      <c r="H100" s="47" t="s">
        <v>96</v>
      </c>
      <c r="I100" s="47" t="s">
        <v>384</v>
      </c>
      <c r="J100" s="99" t="s">
        <v>111</v>
      </c>
      <c r="K100" s="155">
        <v>2</v>
      </c>
      <c r="L100" s="162">
        <f>460236159066.76+3627861372</f>
        <v>463864020438.76001</v>
      </c>
      <c r="M100" s="162">
        <f>460236159066.76+3627861372</f>
        <v>463864020438.76001</v>
      </c>
    </row>
    <row r="101" spans="1:13" s="43" customFormat="1" ht="96.75" customHeight="1">
      <c r="A101" s="41" t="s">
        <v>385</v>
      </c>
      <c r="B101" s="41" t="s">
        <v>386</v>
      </c>
      <c r="C101" s="112" t="s">
        <v>387</v>
      </c>
      <c r="D101" s="100" t="s">
        <v>388</v>
      </c>
      <c r="E101" s="41" t="s">
        <v>94</v>
      </c>
      <c r="F101" s="41" t="s">
        <v>263</v>
      </c>
      <c r="G101" s="41" t="s">
        <v>40</v>
      </c>
      <c r="H101" s="41" t="s">
        <v>96</v>
      </c>
      <c r="I101" s="41" t="s">
        <v>389</v>
      </c>
      <c r="J101" s="41" t="s">
        <v>111</v>
      </c>
      <c r="K101" s="154">
        <v>1</v>
      </c>
      <c r="L101" s="101">
        <v>839389355</v>
      </c>
      <c r="M101" s="98">
        <f t="shared" si="1"/>
        <v>839389355</v>
      </c>
    </row>
    <row r="102" spans="1:13" s="43" customFormat="1" ht="123" customHeight="1">
      <c r="A102" s="47" t="s">
        <v>390</v>
      </c>
      <c r="B102" s="47" t="s">
        <v>391</v>
      </c>
      <c r="C102" s="47" t="s">
        <v>392</v>
      </c>
      <c r="D102" s="44" t="s">
        <v>393</v>
      </c>
      <c r="E102" s="47" t="s">
        <v>94</v>
      </c>
      <c r="F102" s="47" t="s">
        <v>263</v>
      </c>
      <c r="G102" s="47" t="s">
        <v>40</v>
      </c>
      <c r="H102" s="47" t="s">
        <v>96</v>
      </c>
      <c r="I102" s="47" t="s">
        <v>394</v>
      </c>
      <c r="J102" s="99" t="s">
        <v>111</v>
      </c>
      <c r="K102" s="155">
        <v>1</v>
      </c>
      <c r="L102" s="162">
        <f>1997500268+21579123187</f>
        <v>23576623455</v>
      </c>
      <c r="M102" s="98">
        <f t="shared" si="1"/>
        <v>23576623455</v>
      </c>
    </row>
    <row r="103" spans="1:13" ht="102.6">
      <c r="A103" s="15" t="s">
        <v>395</v>
      </c>
      <c r="B103" s="15" t="s">
        <v>396</v>
      </c>
      <c r="C103" s="15" t="s">
        <v>397</v>
      </c>
      <c r="D103" s="45" t="s">
        <v>398</v>
      </c>
      <c r="E103" s="15" t="s">
        <v>94</v>
      </c>
      <c r="F103" s="15" t="s">
        <v>263</v>
      </c>
      <c r="G103" s="15" t="s">
        <v>40</v>
      </c>
      <c r="H103" s="15" t="s">
        <v>96</v>
      </c>
      <c r="I103" s="15" t="s">
        <v>399</v>
      </c>
      <c r="J103" s="15" t="s">
        <v>111</v>
      </c>
      <c r="K103" s="156">
        <v>1</v>
      </c>
      <c r="L103" s="50">
        <v>583442603</v>
      </c>
      <c r="M103" s="49">
        <f t="shared" si="1"/>
        <v>583442603</v>
      </c>
    </row>
    <row r="104" spans="1:13" ht="20.25" customHeight="1">
      <c r="A104" s="248" t="s">
        <v>60</v>
      </c>
      <c r="B104" s="248" t="s">
        <v>1</v>
      </c>
      <c r="C104" s="248" t="s">
        <v>1</v>
      </c>
      <c r="D104" s="248" t="s">
        <v>1</v>
      </c>
      <c r="E104" s="248" t="s">
        <v>1</v>
      </c>
      <c r="F104" s="248" t="s">
        <v>1</v>
      </c>
      <c r="G104" s="248" t="s">
        <v>1</v>
      </c>
      <c r="H104" s="248" t="s">
        <v>1</v>
      </c>
      <c r="I104" s="248" t="s">
        <v>1</v>
      </c>
      <c r="J104" s="248" t="s">
        <v>1</v>
      </c>
      <c r="K104" s="248" t="s">
        <v>1</v>
      </c>
      <c r="L104" s="248" t="s">
        <v>1</v>
      </c>
      <c r="M104" s="33">
        <f>SUM(M95:M103)</f>
        <v>4135149723430.7598</v>
      </c>
    </row>
  </sheetData>
  <mergeCells count="120">
    <mergeCell ref="I14:I15"/>
    <mergeCell ref="I76:I78"/>
    <mergeCell ref="J76:J78"/>
    <mergeCell ref="K76:K78"/>
    <mergeCell ref="L76:L78"/>
    <mergeCell ref="M76:M78"/>
    <mergeCell ref="A12:M12"/>
    <mergeCell ref="A23:L23"/>
    <mergeCell ref="A7:B7"/>
    <mergeCell ref="C7:M7"/>
    <mergeCell ref="A8:B8"/>
    <mergeCell ref="C8:M8"/>
    <mergeCell ref="A9:B9"/>
    <mergeCell ref="C9:M9"/>
    <mergeCell ref="A10:B10"/>
    <mergeCell ref="C10:M10"/>
    <mergeCell ref="A11:B11"/>
    <mergeCell ref="C11:M11"/>
    <mergeCell ref="A48:B48"/>
    <mergeCell ref="C48:M48"/>
    <mergeCell ref="A71:B71"/>
    <mergeCell ref="C71:M71"/>
    <mergeCell ref="C70:M70"/>
    <mergeCell ref="A60:L60"/>
    <mergeCell ref="A1:M1"/>
    <mergeCell ref="A2:M2"/>
    <mergeCell ref="A3:M3"/>
    <mergeCell ref="A4:B4"/>
    <mergeCell ref="C4:M4"/>
    <mergeCell ref="A5:B5"/>
    <mergeCell ref="C5:M5"/>
    <mergeCell ref="A6:B6"/>
    <mergeCell ref="C6:M6"/>
    <mergeCell ref="A88:B88"/>
    <mergeCell ref="C88:M88"/>
    <mergeCell ref="A93:M93"/>
    <mergeCell ref="A104:L104"/>
    <mergeCell ref="A89:B89"/>
    <mergeCell ref="C89:M89"/>
    <mergeCell ref="A90:B90"/>
    <mergeCell ref="C90:M90"/>
    <mergeCell ref="A91:B91"/>
    <mergeCell ref="C91:M91"/>
    <mergeCell ref="A92:B92"/>
    <mergeCell ref="C92:M92"/>
    <mergeCell ref="A82:M82"/>
    <mergeCell ref="A83:M83"/>
    <mergeCell ref="A84:M84"/>
    <mergeCell ref="A85:B85"/>
    <mergeCell ref="C85:M85"/>
    <mergeCell ref="A86:B86"/>
    <mergeCell ref="C86:M86"/>
    <mergeCell ref="A87:B87"/>
    <mergeCell ref="C87:M87"/>
    <mergeCell ref="A54:B54"/>
    <mergeCell ref="C54:M54"/>
    <mergeCell ref="I57:I59"/>
    <mergeCell ref="J57:J59"/>
    <mergeCell ref="K57:K59"/>
    <mergeCell ref="L57:L59"/>
    <mergeCell ref="M57:M59"/>
    <mergeCell ref="A37:M37"/>
    <mergeCell ref="A49:B49"/>
    <mergeCell ref="C49:M49"/>
    <mergeCell ref="A50:B50"/>
    <mergeCell ref="C50:M50"/>
    <mergeCell ref="A51:B51"/>
    <mergeCell ref="C51:M51"/>
    <mergeCell ref="A52:B52"/>
    <mergeCell ref="C52:M52"/>
    <mergeCell ref="A53:B53"/>
    <mergeCell ref="C53:M53"/>
    <mergeCell ref="A72:B72"/>
    <mergeCell ref="C72:M72"/>
    <mergeCell ref="A74:M74"/>
    <mergeCell ref="A79:L79"/>
    <mergeCell ref="A44:M44"/>
    <mergeCell ref="A45:M45"/>
    <mergeCell ref="A46:M46"/>
    <mergeCell ref="A47:B47"/>
    <mergeCell ref="C47:M47"/>
    <mergeCell ref="A73:B73"/>
    <mergeCell ref="C73:M73"/>
    <mergeCell ref="A67:B67"/>
    <mergeCell ref="C67:M67"/>
    <mergeCell ref="A63:M63"/>
    <mergeCell ref="A64:M64"/>
    <mergeCell ref="A65:M65"/>
    <mergeCell ref="A66:B66"/>
    <mergeCell ref="C66:M66"/>
    <mergeCell ref="A68:B68"/>
    <mergeCell ref="C68:M68"/>
    <mergeCell ref="A69:B69"/>
    <mergeCell ref="C69:M69"/>
    <mergeCell ref="A70:B70"/>
    <mergeCell ref="A55:M55"/>
    <mergeCell ref="J14:J15"/>
    <mergeCell ref="K14:K15"/>
    <mergeCell ref="L14:L15"/>
    <mergeCell ref="M14:M15"/>
    <mergeCell ref="A41:L41"/>
    <mergeCell ref="A36:B36"/>
    <mergeCell ref="C36:M36"/>
    <mergeCell ref="A30:B30"/>
    <mergeCell ref="C30:M30"/>
    <mergeCell ref="A26:M26"/>
    <mergeCell ref="A27:M27"/>
    <mergeCell ref="A28:M28"/>
    <mergeCell ref="A29:B29"/>
    <mergeCell ref="C29:M29"/>
    <mergeCell ref="A31:B31"/>
    <mergeCell ref="C31:M31"/>
    <mergeCell ref="A32:B32"/>
    <mergeCell ref="C32:M32"/>
    <mergeCell ref="A33:B33"/>
    <mergeCell ref="C33:M33"/>
    <mergeCell ref="A34:B34"/>
    <mergeCell ref="C34:M34"/>
    <mergeCell ref="A35:B35"/>
    <mergeCell ref="C35:M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0B28-81A9-4EAE-BA0F-CFE23A4CC503}">
  <dimension ref="A1:M16"/>
  <sheetViews>
    <sheetView topLeftCell="A12" workbookViewId="0">
      <selection activeCell="K14" sqref="K14:K15"/>
    </sheetView>
  </sheetViews>
  <sheetFormatPr defaultColWidth="11.42578125" defaultRowHeight="15" customHeight="1"/>
  <cols>
    <col min="1" max="1" width="11.5703125" customWidth="1"/>
    <col min="2" max="2" width="19.42578125" customWidth="1"/>
    <col min="3" max="3" width="22.85546875" customWidth="1"/>
    <col min="4" max="4" width="39.28515625" customWidth="1"/>
    <col min="5" max="5" width="13.42578125" customWidth="1"/>
    <col min="6" max="6" width="15.7109375" customWidth="1"/>
    <col min="10" max="10" width="6.7109375" customWidth="1"/>
    <col min="11" max="11" width="6.85546875" customWidth="1"/>
    <col min="12" max="12" width="19.85546875" customWidth="1"/>
    <col min="13" max="13" width="20.28515625" customWidth="1"/>
  </cols>
  <sheetData>
    <row r="1" spans="1:13" ht="27.95" customHeight="1">
      <c r="A1" s="193" t="s">
        <v>400</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1.95" customHeight="1">
      <c r="A4" s="259" t="s">
        <v>4</v>
      </c>
      <c r="B4" s="259" t="s">
        <v>1</v>
      </c>
      <c r="C4" s="260" t="s">
        <v>401</v>
      </c>
      <c r="D4" s="260" t="s">
        <v>1</v>
      </c>
      <c r="E4" s="260" t="s">
        <v>1</v>
      </c>
      <c r="F4" s="260" t="s">
        <v>1</v>
      </c>
      <c r="G4" s="260" t="s">
        <v>1</v>
      </c>
      <c r="H4" s="260" t="s">
        <v>1</v>
      </c>
      <c r="I4" s="260" t="s">
        <v>1</v>
      </c>
      <c r="J4" s="260" t="s">
        <v>1</v>
      </c>
      <c r="K4" s="260" t="s">
        <v>1</v>
      </c>
      <c r="L4" s="260" t="s">
        <v>1</v>
      </c>
      <c r="M4" s="260" t="s">
        <v>1</v>
      </c>
    </row>
    <row r="5" spans="1:13" ht="56.25" customHeight="1">
      <c r="A5" s="259" t="s">
        <v>6</v>
      </c>
      <c r="B5" s="259" t="s">
        <v>1</v>
      </c>
      <c r="C5" s="260" t="s">
        <v>254</v>
      </c>
      <c r="D5" s="260" t="s">
        <v>1</v>
      </c>
      <c r="E5" s="260" t="s">
        <v>1</v>
      </c>
      <c r="F5" s="260" t="s">
        <v>1</v>
      </c>
      <c r="G5" s="260" t="s">
        <v>1</v>
      </c>
      <c r="H5" s="260" t="s">
        <v>1</v>
      </c>
      <c r="I5" s="260" t="s">
        <v>1</v>
      </c>
      <c r="J5" s="260" t="s">
        <v>1</v>
      </c>
      <c r="K5" s="260" t="s">
        <v>1</v>
      </c>
      <c r="L5" s="260" t="s">
        <v>1</v>
      </c>
      <c r="M5" s="260" t="s">
        <v>1</v>
      </c>
    </row>
    <row r="6" spans="1:13" ht="21.95" customHeight="1">
      <c r="A6" s="259" t="s">
        <v>8</v>
      </c>
      <c r="B6" s="259" t="s">
        <v>1</v>
      </c>
      <c r="C6" s="260" t="s">
        <v>9</v>
      </c>
      <c r="D6" s="260" t="s">
        <v>1</v>
      </c>
      <c r="E6" s="260" t="s">
        <v>1</v>
      </c>
      <c r="F6" s="260" t="s">
        <v>1</v>
      </c>
      <c r="G6" s="260" t="s">
        <v>1</v>
      </c>
      <c r="H6" s="260" t="s">
        <v>1</v>
      </c>
      <c r="I6" s="260" t="s">
        <v>1</v>
      </c>
      <c r="J6" s="260" t="s">
        <v>1</v>
      </c>
      <c r="K6" s="260" t="s">
        <v>1</v>
      </c>
      <c r="L6" s="260" t="s">
        <v>1</v>
      </c>
      <c r="M6" s="260" t="s">
        <v>1</v>
      </c>
    </row>
    <row r="7" spans="1:13" ht="21.95" customHeight="1">
      <c r="A7" s="259" t="s">
        <v>10</v>
      </c>
      <c r="B7" s="259" t="s">
        <v>1</v>
      </c>
      <c r="C7" s="260" t="s">
        <v>402</v>
      </c>
      <c r="D7" s="260" t="s">
        <v>1</v>
      </c>
      <c r="E7" s="260" t="s">
        <v>1</v>
      </c>
      <c r="F7" s="260" t="s">
        <v>1</v>
      </c>
      <c r="G7" s="260" t="s">
        <v>1</v>
      </c>
      <c r="H7" s="260" t="s">
        <v>1</v>
      </c>
      <c r="I7" s="260" t="s">
        <v>1</v>
      </c>
      <c r="J7" s="260" t="s">
        <v>1</v>
      </c>
      <c r="K7" s="260" t="s">
        <v>1</v>
      </c>
      <c r="L7" s="260" t="s">
        <v>1</v>
      </c>
      <c r="M7" s="260" t="s">
        <v>1</v>
      </c>
    </row>
    <row r="8" spans="1:13" ht="21.95" customHeight="1">
      <c r="A8" s="259" t="s">
        <v>12</v>
      </c>
      <c r="B8" s="259" t="s">
        <v>1</v>
      </c>
      <c r="C8" s="260" t="s">
        <v>403</v>
      </c>
      <c r="D8" s="260" t="s">
        <v>1</v>
      </c>
      <c r="E8" s="260" t="s">
        <v>1</v>
      </c>
      <c r="F8" s="260" t="s">
        <v>1</v>
      </c>
      <c r="G8" s="260" t="s">
        <v>1</v>
      </c>
      <c r="H8" s="260" t="s">
        <v>1</v>
      </c>
      <c r="I8" s="260" t="s">
        <v>1</v>
      </c>
      <c r="J8" s="260" t="s">
        <v>1</v>
      </c>
      <c r="K8" s="260" t="s">
        <v>1</v>
      </c>
      <c r="L8" s="260" t="s">
        <v>1</v>
      </c>
      <c r="M8" s="260" t="s">
        <v>1</v>
      </c>
    </row>
    <row r="9" spans="1:13" ht="35.25" customHeight="1">
      <c r="A9" s="259" t="s">
        <v>14</v>
      </c>
      <c r="B9" s="259" t="s">
        <v>1</v>
      </c>
      <c r="C9" s="260" t="s">
        <v>404</v>
      </c>
      <c r="D9" s="260" t="s">
        <v>1</v>
      </c>
      <c r="E9" s="260" t="s">
        <v>1</v>
      </c>
      <c r="F9" s="260" t="s">
        <v>1</v>
      </c>
      <c r="G9" s="260" t="s">
        <v>1</v>
      </c>
      <c r="H9" s="260" t="s">
        <v>1</v>
      </c>
      <c r="I9" s="260" t="s">
        <v>1</v>
      </c>
      <c r="J9" s="260" t="s">
        <v>1</v>
      </c>
      <c r="K9" s="260" t="s">
        <v>1</v>
      </c>
      <c r="L9" s="260" t="s">
        <v>1</v>
      </c>
      <c r="M9" s="260" t="s">
        <v>1</v>
      </c>
    </row>
    <row r="10" spans="1:13" ht="72" customHeight="1">
      <c r="A10" s="259" t="s">
        <v>16</v>
      </c>
      <c r="B10" s="259" t="s">
        <v>1</v>
      </c>
      <c r="C10" s="261" t="s">
        <v>405</v>
      </c>
      <c r="D10" s="261" t="s">
        <v>1</v>
      </c>
      <c r="E10" s="261" t="s">
        <v>1</v>
      </c>
      <c r="F10" s="261" t="s">
        <v>1</v>
      </c>
      <c r="G10" s="261" t="s">
        <v>1</v>
      </c>
      <c r="H10" s="261" t="s">
        <v>1</v>
      </c>
      <c r="I10" s="261" t="s">
        <v>1</v>
      </c>
      <c r="J10" s="261" t="s">
        <v>1</v>
      </c>
      <c r="K10" s="261" t="s">
        <v>1</v>
      </c>
      <c r="L10" s="261" t="s">
        <v>1</v>
      </c>
      <c r="M10" s="261" t="s">
        <v>1</v>
      </c>
    </row>
    <row r="11" spans="1:13" ht="52.5" customHeight="1">
      <c r="A11" s="177" t="s">
        <v>18</v>
      </c>
      <c r="B11" s="177"/>
      <c r="C11" s="192" t="s">
        <v>236</v>
      </c>
      <c r="D11" s="192"/>
      <c r="E11" s="192"/>
      <c r="F11" s="192"/>
      <c r="G11" s="192"/>
      <c r="H11" s="192"/>
      <c r="I11" s="192"/>
      <c r="J11" s="192"/>
      <c r="K11" s="192"/>
      <c r="L11" s="192"/>
      <c r="M11" s="192"/>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76" t="s">
        <v>33</v>
      </c>
    </row>
    <row r="14" spans="1:13" ht="129.75" customHeight="1">
      <c r="A14" s="80" t="s">
        <v>406</v>
      </c>
      <c r="B14" s="80" t="s">
        <v>407</v>
      </c>
      <c r="C14" s="80" t="s">
        <v>408</v>
      </c>
      <c r="D14" s="25" t="s">
        <v>409</v>
      </c>
      <c r="E14" s="80" t="s">
        <v>94</v>
      </c>
      <c r="F14" s="80" t="s">
        <v>371</v>
      </c>
      <c r="G14" s="80" t="s">
        <v>40</v>
      </c>
      <c r="H14" s="80" t="s">
        <v>96</v>
      </c>
      <c r="I14" s="269" t="s">
        <v>410</v>
      </c>
      <c r="J14" s="269" t="s">
        <v>111</v>
      </c>
      <c r="K14" s="262">
        <v>6</v>
      </c>
      <c r="L14" s="264">
        <v>1902310000</v>
      </c>
      <c r="M14" s="266">
        <f>+L14*K14</f>
        <v>11413860000</v>
      </c>
    </row>
    <row r="15" spans="1:13" ht="116.25" customHeight="1">
      <c r="A15" s="80" t="s">
        <v>411</v>
      </c>
      <c r="B15" s="80" t="s">
        <v>412</v>
      </c>
      <c r="C15" s="80" t="s">
        <v>413</v>
      </c>
      <c r="D15" s="25" t="s">
        <v>414</v>
      </c>
      <c r="E15" s="80" t="s">
        <v>94</v>
      </c>
      <c r="F15" s="80" t="s">
        <v>371</v>
      </c>
      <c r="G15" s="80" t="s">
        <v>40</v>
      </c>
      <c r="H15" s="80" t="s">
        <v>96</v>
      </c>
      <c r="I15" s="270"/>
      <c r="J15" s="270" t="s">
        <v>1</v>
      </c>
      <c r="K15" s="263">
        <v>3</v>
      </c>
      <c r="L15" s="265" t="s">
        <v>1</v>
      </c>
      <c r="M15" s="267" t="s">
        <v>1</v>
      </c>
    </row>
    <row r="16" spans="1:13" ht="24" customHeight="1">
      <c r="A16" s="268" t="s">
        <v>60</v>
      </c>
      <c r="B16" s="268" t="s">
        <v>1</v>
      </c>
      <c r="C16" s="268" t="s">
        <v>1</v>
      </c>
      <c r="D16" s="268" t="s">
        <v>1</v>
      </c>
      <c r="E16" s="268" t="s">
        <v>1</v>
      </c>
      <c r="F16" s="268" t="s">
        <v>1</v>
      </c>
      <c r="G16" s="268" t="s">
        <v>1</v>
      </c>
      <c r="H16" s="268" t="s">
        <v>1</v>
      </c>
      <c r="I16" s="268" t="s">
        <v>1</v>
      </c>
      <c r="J16" s="268" t="s">
        <v>1</v>
      </c>
      <c r="K16" s="268" t="s">
        <v>1</v>
      </c>
      <c r="L16" s="268" t="s">
        <v>1</v>
      </c>
      <c r="M16" s="77">
        <f>SUM(M14)</f>
        <v>11413860000</v>
      </c>
    </row>
  </sheetData>
  <mergeCells count="26">
    <mergeCell ref="K14:K15"/>
    <mergeCell ref="L14:L15"/>
    <mergeCell ref="M14:M15"/>
    <mergeCell ref="A16:L16"/>
    <mergeCell ref="I14:I15"/>
    <mergeCell ref="J14:J15"/>
    <mergeCell ref="A6:B6"/>
    <mergeCell ref="C6:M6"/>
    <mergeCell ref="A7:B7"/>
    <mergeCell ref="C7:M7"/>
    <mergeCell ref="A8:B8"/>
    <mergeCell ref="C8:M8"/>
    <mergeCell ref="A9:B9"/>
    <mergeCell ref="C9:M9"/>
    <mergeCell ref="A10:B10"/>
    <mergeCell ref="C10:M10"/>
    <mergeCell ref="A12:M12"/>
    <mergeCell ref="A11:B11"/>
    <mergeCell ref="C11:M11"/>
    <mergeCell ref="A5:B5"/>
    <mergeCell ref="C5:M5"/>
    <mergeCell ref="A1:M1"/>
    <mergeCell ref="A2:M2"/>
    <mergeCell ref="A3:M3"/>
    <mergeCell ref="A4:B4"/>
    <mergeCell ref="C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7C286-9D23-4241-96BE-AF76C52405C8}">
  <dimension ref="A1:P112"/>
  <sheetViews>
    <sheetView zoomScale="69" zoomScaleNormal="69" workbookViewId="0">
      <selection activeCell="A15" sqref="A15"/>
    </sheetView>
  </sheetViews>
  <sheetFormatPr defaultColWidth="11.42578125" defaultRowHeight="14.45"/>
  <cols>
    <col min="1" max="1" width="12.28515625" style="24" customWidth="1"/>
    <col min="2" max="2" width="19.28515625" style="24" customWidth="1"/>
    <col min="3" max="3" width="20.7109375" style="24" customWidth="1"/>
    <col min="4" max="4" width="41" style="24" customWidth="1"/>
    <col min="5" max="5" width="17.28515625" style="24" customWidth="1"/>
    <col min="6" max="6" width="11.42578125" style="24"/>
    <col min="7" max="7" width="10.7109375" style="24" customWidth="1"/>
    <col min="8" max="8" width="11.42578125" style="24"/>
    <col min="9" max="9" width="21.140625" style="24" customWidth="1"/>
    <col min="10" max="10" width="8" style="24" customWidth="1"/>
    <col min="11" max="11" width="7.28515625" style="146" customWidth="1"/>
    <col min="12" max="12" width="15.7109375" style="24" customWidth="1"/>
    <col min="13" max="13" width="19.28515625" style="24" bestFit="1" customWidth="1"/>
    <col min="14" max="16384" width="11.42578125" style="24"/>
  </cols>
  <sheetData>
    <row r="1" spans="1:14" ht="27.95" customHeight="1">
      <c r="A1" s="239" t="s">
        <v>415</v>
      </c>
      <c r="B1" s="239" t="s">
        <v>1</v>
      </c>
      <c r="C1" s="239" t="s">
        <v>1</v>
      </c>
      <c r="D1" s="239" t="s">
        <v>1</v>
      </c>
      <c r="E1" s="239" t="s">
        <v>1</v>
      </c>
      <c r="F1" s="239" t="s">
        <v>1</v>
      </c>
      <c r="G1" s="239" t="s">
        <v>1</v>
      </c>
      <c r="H1" s="239" t="s">
        <v>1</v>
      </c>
      <c r="I1" s="239" t="s">
        <v>1</v>
      </c>
      <c r="J1" s="239" t="s">
        <v>1</v>
      </c>
      <c r="K1" s="239" t="s">
        <v>1</v>
      </c>
      <c r="L1" s="239" t="s">
        <v>1</v>
      </c>
      <c r="M1" s="239" t="s">
        <v>1</v>
      </c>
    </row>
    <row r="2" spans="1:14" ht="18" customHeight="1">
      <c r="A2" s="240" t="s">
        <v>2</v>
      </c>
      <c r="B2" s="240" t="s">
        <v>1</v>
      </c>
      <c r="C2" s="240" t="s">
        <v>1</v>
      </c>
      <c r="D2" s="240" t="s">
        <v>1</v>
      </c>
      <c r="E2" s="240" t="s">
        <v>1</v>
      </c>
      <c r="F2" s="240" t="s">
        <v>1</v>
      </c>
      <c r="G2" s="240" t="s">
        <v>1</v>
      </c>
      <c r="H2" s="240" t="s">
        <v>1</v>
      </c>
      <c r="I2" s="240" t="s">
        <v>1</v>
      </c>
      <c r="J2" s="240" t="s">
        <v>1</v>
      </c>
      <c r="K2" s="240" t="s">
        <v>1</v>
      </c>
      <c r="L2" s="240" t="s">
        <v>1</v>
      </c>
      <c r="M2" s="240" t="s">
        <v>1</v>
      </c>
    </row>
    <row r="3" spans="1:14" ht="20.100000000000001" customHeight="1">
      <c r="A3" s="232" t="s">
        <v>416</v>
      </c>
      <c r="B3" s="232" t="s">
        <v>1</v>
      </c>
      <c r="C3" s="232" t="s">
        <v>1</v>
      </c>
      <c r="D3" s="232" t="s">
        <v>1</v>
      </c>
      <c r="E3" s="232" t="s">
        <v>1</v>
      </c>
      <c r="F3" s="232" t="s">
        <v>1</v>
      </c>
      <c r="G3" s="232" t="s">
        <v>1</v>
      </c>
      <c r="H3" s="232" t="s">
        <v>1</v>
      </c>
      <c r="I3" s="232" t="s">
        <v>1</v>
      </c>
      <c r="J3" s="232" t="s">
        <v>1</v>
      </c>
      <c r="K3" s="232" t="s">
        <v>1</v>
      </c>
      <c r="L3" s="232" t="s">
        <v>1</v>
      </c>
      <c r="M3" s="232" t="s">
        <v>1</v>
      </c>
    </row>
    <row r="4" spans="1:14" ht="21.95" customHeight="1">
      <c r="A4" s="236" t="s">
        <v>4</v>
      </c>
      <c r="B4" s="236" t="s">
        <v>1</v>
      </c>
      <c r="C4" s="237" t="s">
        <v>417</v>
      </c>
      <c r="D4" s="237" t="s">
        <v>1</v>
      </c>
      <c r="E4" s="237" t="s">
        <v>1</v>
      </c>
      <c r="F4" s="237" t="s">
        <v>1</v>
      </c>
      <c r="G4" s="237" t="s">
        <v>1</v>
      </c>
      <c r="H4" s="237" t="s">
        <v>1</v>
      </c>
      <c r="I4" s="237" t="s">
        <v>1</v>
      </c>
      <c r="J4" s="237" t="s">
        <v>1</v>
      </c>
      <c r="K4" s="237" t="s">
        <v>1</v>
      </c>
      <c r="L4" s="237" t="s">
        <v>1</v>
      </c>
      <c r="M4" s="237" t="s">
        <v>1</v>
      </c>
    </row>
    <row r="5" spans="1:14" ht="87" customHeight="1">
      <c r="A5" s="236" t="s">
        <v>6</v>
      </c>
      <c r="B5" s="236" t="s">
        <v>1</v>
      </c>
      <c r="C5" s="237" t="s">
        <v>418</v>
      </c>
      <c r="D5" s="237" t="s">
        <v>1</v>
      </c>
      <c r="E5" s="237" t="s">
        <v>1</v>
      </c>
      <c r="F5" s="237" t="s">
        <v>1</v>
      </c>
      <c r="G5" s="237" t="s">
        <v>1</v>
      </c>
      <c r="H5" s="237" t="s">
        <v>1</v>
      </c>
      <c r="I5" s="237" t="s">
        <v>1</v>
      </c>
      <c r="J5" s="237" t="s">
        <v>1</v>
      </c>
      <c r="K5" s="237" t="s">
        <v>1</v>
      </c>
      <c r="L5" s="237" t="s">
        <v>1</v>
      </c>
      <c r="M5" s="237" t="s">
        <v>1</v>
      </c>
    </row>
    <row r="6" spans="1:14" ht="21.95" customHeight="1">
      <c r="A6" s="236" t="s">
        <v>8</v>
      </c>
      <c r="B6" s="236" t="s">
        <v>1</v>
      </c>
      <c r="C6" s="237" t="s">
        <v>9</v>
      </c>
      <c r="D6" s="237" t="s">
        <v>1</v>
      </c>
      <c r="E6" s="237" t="s">
        <v>1</v>
      </c>
      <c r="F6" s="237" t="s">
        <v>1</v>
      </c>
      <c r="G6" s="237" t="s">
        <v>1</v>
      </c>
      <c r="H6" s="237" t="s">
        <v>1</v>
      </c>
      <c r="I6" s="237" t="s">
        <v>1</v>
      </c>
      <c r="J6" s="237" t="s">
        <v>1</v>
      </c>
      <c r="K6" s="237" t="s">
        <v>1</v>
      </c>
      <c r="L6" s="237" t="s">
        <v>1</v>
      </c>
      <c r="M6" s="237" t="s">
        <v>1</v>
      </c>
    </row>
    <row r="7" spans="1:14" ht="21.95" customHeight="1">
      <c r="A7" s="236" t="s">
        <v>10</v>
      </c>
      <c r="B7" s="236" t="s">
        <v>1</v>
      </c>
      <c r="C7" s="237" t="s">
        <v>402</v>
      </c>
      <c r="D7" s="237" t="s">
        <v>1</v>
      </c>
      <c r="E7" s="237" t="s">
        <v>1</v>
      </c>
      <c r="F7" s="237" t="s">
        <v>1</v>
      </c>
      <c r="G7" s="237" t="s">
        <v>1</v>
      </c>
      <c r="H7" s="237" t="s">
        <v>1</v>
      </c>
      <c r="I7" s="237" t="s">
        <v>1</v>
      </c>
      <c r="J7" s="237" t="s">
        <v>1</v>
      </c>
      <c r="K7" s="237" t="s">
        <v>1</v>
      </c>
      <c r="L7" s="237" t="s">
        <v>1</v>
      </c>
      <c r="M7" s="237" t="s">
        <v>1</v>
      </c>
    </row>
    <row r="8" spans="1:14" ht="21.95" customHeight="1">
      <c r="A8" s="236" t="s">
        <v>12</v>
      </c>
      <c r="B8" s="236" t="s">
        <v>1</v>
      </c>
      <c r="C8" s="237" t="s">
        <v>419</v>
      </c>
      <c r="D8" s="237" t="s">
        <v>1</v>
      </c>
      <c r="E8" s="237" t="s">
        <v>1</v>
      </c>
      <c r="F8" s="237" t="s">
        <v>1</v>
      </c>
      <c r="G8" s="237" t="s">
        <v>1</v>
      </c>
      <c r="H8" s="237" t="s">
        <v>1</v>
      </c>
      <c r="I8" s="237" t="s">
        <v>1</v>
      </c>
      <c r="J8" s="237" t="s">
        <v>1</v>
      </c>
      <c r="K8" s="237" t="s">
        <v>1</v>
      </c>
      <c r="L8" s="237" t="s">
        <v>1</v>
      </c>
      <c r="M8" s="237" t="s">
        <v>1</v>
      </c>
    </row>
    <row r="9" spans="1:14" ht="27" customHeight="1">
      <c r="A9" s="236" t="s">
        <v>14</v>
      </c>
      <c r="B9" s="236" t="s">
        <v>1</v>
      </c>
      <c r="C9" s="237" t="s">
        <v>420</v>
      </c>
      <c r="D9" s="237" t="s">
        <v>1</v>
      </c>
      <c r="E9" s="237" t="s">
        <v>1</v>
      </c>
      <c r="F9" s="237" t="s">
        <v>1</v>
      </c>
      <c r="G9" s="237" t="s">
        <v>1</v>
      </c>
      <c r="H9" s="237" t="s">
        <v>1</v>
      </c>
      <c r="I9" s="237" t="s">
        <v>1</v>
      </c>
      <c r="J9" s="237" t="s">
        <v>1</v>
      </c>
      <c r="K9" s="237" t="s">
        <v>1</v>
      </c>
      <c r="L9" s="237" t="s">
        <v>1</v>
      </c>
      <c r="M9" s="237" t="s">
        <v>1</v>
      </c>
    </row>
    <row r="10" spans="1:14" ht="84.75" customHeight="1">
      <c r="A10" s="236" t="s">
        <v>16</v>
      </c>
      <c r="B10" s="236" t="s">
        <v>1</v>
      </c>
      <c r="C10" s="238" t="s">
        <v>421</v>
      </c>
      <c r="D10" s="237"/>
      <c r="E10" s="237"/>
      <c r="F10" s="237"/>
      <c r="G10" s="237"/>
      <c r="H10" s="237"/>
      <c r="I10" s="237"/>
      <c r="J10" s="237"/>
      <c r="K10" s="237"/>
      <c r="L10" s="237"/>
      <c r="M10" s="237"/>
      <c r="N10" s="51"/>
    </row>
    <row r="11" spans="1:14" ht="69.75" customHeight="1">
      <c r="A11" s="233" t="s">
        <v>18</v>
      </c>
      <c r="B11" s="233"/>
      <c r="C11" s="228" t="s">
        <v>422</v>
      </c>
      <c r="D11" s="228"/>
      <c r="E11" s="228"/>
      <c r="F11" s="228"/>
      <c r="G11" s="228"/>
      <c r="H11" s="228"/>
      <c r="I11" s="228"/>
      <c r="J11" s="228"/>
      <c r="K11" s="228"/>
      <c r="L11" s="228"/>
      <c r="M11" s="228"/>
    </row>
    <row r="12" spans="1:14" ht="20.100000000000001" customHeight="1">
      <c r="A12" s="232" t="s">
        <v>20</v>
      </c>
      <c r="B12" s="232" t="s">
        <v>1</v>
      </c>
      <c r="C12" s="232" t="s">
        <v>1</v>
      </c>
      <c r="D12" s="232" t="s">
        <v>1</v>
      </c>
      <c r="E12" s="232" t="s">
        <v>1</v>
      </c>
      <c r="F12" s="232" t="s">
        <v>1</v>
      </c>
      <c r="G12" s="232" t="s">
        <v>1</v>
      </c>
      <c r="H12" s="232" t="s">
        <v>1</v>
      </c>
      <c r="I12" s="232" t="s">
        <v>1</v>
      </c>
      <c r="J12" s="232" t="s">
        <v>1</v>
      </c>
      <c r="K12" s="232" t="s">
        <v>1</v>
      </c>
      <c r="L12" s="232" t="s">
        <v>1</v>
      </c>
      <c r="M12" s="232" t="s">
        <v>1</v>
      </c>
    </row>
    <row r="13" spans="1:14" ht="27.95" customHeight="1">
      <c r="A13" s="32" t="s">
        <v>21</v>
      </c>
      <c r="B13" s="32" t="s">
        <v>22</v>
      </c>
      <c r="C13" s="32" t="s">
        <v>23</v>
      </c>
      <c r="D13" s="32" t="s">
        <v>24</v>
      </c>
      <c r="E13" s="32" t="s">
        <v>25</v>
      </c>
      <c r="F13" s="32" t="s">
        <v>26</v>
      </c>
      <c r="G13" s="32" t="s">
        <v>27</v>
      </c>
      <c r="H13" s="32" t="s">
        <v>28</v>
      </c>
      <c r="I13" s="32" t="s">
        <v>29</v>
      </c>
      <c r="J13" s="32" t="s">
        <v>30</v>
      </c>
      <c r="K13" s="145" t="s">
        <v>31</v>
      </c>
      <c r="L13" s="32" t="s">
        <v>32</v>
      </c>
      <c r="M13" s="32" t="s">
        <v>33</v>
      </c>
    </row>
    <row r="14" spans="1:14" ht="124.5" customHeight="1">
      <c r="A14" s="47" t="s">
        <v>423</v>
      </c>
      <c r="B14" s="47" t="s">
        <v>424</v>
      </c>
      <c r="C14" s="47" t="s">
        <v>425</v>
      </c>
      <c r="D14" s="47" t="s">
        <v>426</v>
      </c>
      <c r="E14" s="47" t="s">
        <v>38</v>
      </c>
      <c r="F14" s="47" t="s">
        <v>427</v>
      </c>
      <c r="G14" s="47" t="s">
        <v>40</v>
      </c>
      <c r="H14" s="47" t="s">
        <v>96</v>
      </c>
      <c r="I14" s="47" t="s">
        <v>428</v>
      </c>
      <c r="J14" s="269" t="s">
        <v>30</v>
      </c>
      <c r="K14" s="269">
        <f>38000*10%</f>
        <v>3800</v>
      </c>
      <c r="L14" s="273">
        <v>28085000</v>
      </c>
      <c r="M14" s="273">
        <f>+L14*K14</f>
        <v>106723000000</v>
      </c>
    </row>
    <row r="15" spans="1:14" ht="123" customHeight="1">
      <c r="A15" s="110" t="s">
        <v>429</v>
      </c>
      <c r="B15" s="47" t="s">
        <v>424</v>
      </c>
      <c r="C15" s="110" t="s">
        <v>430</v>
      </c>
      <c r="D15" s="110" t="s">
        <v>431</v>
      </c>
      <c r="E15" s="47" t="s">
        <v>38</v>
      </c>
      <c r="F15" s="47" t="s">
        <v>427</v>
      </c>
      <c r="G15" s="47" t="s">
        <v>40</v>
      </c>
      <c r="H15" s="47" t="s">
        <v>96</v>
      </c>
      <c r="I15" s="47" t="s">
        <v>428</v>
      </c>
      <c r="J15" s="271"/>
      <c r="K15" s="271"/>
      <c r="L15" s="274"/>
      <c r="M15" s="274"/>
    </row>
    <row r="16" spans="1:14" ht="148.5" customHeight="1">
      <c r="A16" s="47" t="s">
        <v>432</v>
      </c>
      <c r="B16" s="47" t="s">
        <v>433</v>
      </c>
      <c r="C16" s="47" t="s">
        <v>434</v>
      </c>
      <c r="D16" s="47" t="s">
        <v>435</v>
      </c>
      <c r="E16" s="47" t="s">
        <v>70</v>
      </c>
      <c r="F16" s="47" t="s">
        <v>427</v>
      </c>
      <c r="G16" s="47" t="s">
        <v>153</v>
      </c>
      <c r="H16" s="47" t="s">
        <v>96</v>
      </c>
      <c r="I16" s="47" t="s">
        <v>428</v>
      </c>
      <c r="J16" s="271"/>
      <c r="K16" s="271"/>
      <c r="L16" s="274"/>
      <c r="M16" s="274"/>
    </row>
    <row r="17" spans="1:16" ht="138.75" customHeight="1">
      <c r="A17" s="47" t="s">
        <v>436</v>
      </c>
      <c r="B17" s="47" t="s">
        <v>433</v>
      </c>
      <c r="C17" s="47" t="s">
        <v>437</v>
      </c>
      <c r="D17" s="47" t="s">
        <v>438</v>
      </c>
      <c r="E17" s="47" t="s">
        <v>70</v>
      </c>
      <c r="F17" s="47" t="s">
        <v>427</v>
      </c>
      <c r="G17" s="47" t="s">
        <v>153</v>
      </c>
      <c r="H17" s="47" t="s">
        <v>96</v>
      </c>
      <c r="I17" s="47" t="s">
        <v>428</v>
      </c>
      <c r="J17" s="271"/>
      <c r="K17" s="271"/>
      <c r="L17" s="274"/>
      <c r="M17" s="274"/>
    </row>
    <row r="18" spans="1:16" ht="143.25" customHeight="1">
      <c r="A18" s="47" t="s">
        <v>439</v>
      </c>
      <c r="B18" s="47" t="s">
        <v>433</v>
      </c>
      <c r="C18" s="47" t="s">
        <v>440</v>
      </c>
      <c r="D18" s="47" t="s">
        <v>441</v>
      </c>
      <c r="E18" s="47" t="s">
        <v>70</v>
      </c>
      <c r="F18" s="47" t="s">
        <v>427</v>
      </c>
      <c r="G18" s="47" t="s">
        <v>153</v>
      </c>
      <c r="H18" s="47" t="s">
        <v>96</v>
      </c>
      <c r="I18" s="47" t="s">
        <v>428</v>
      </c>
      <c r="J18" s="271"/>
      <c r="K18" s="271"/>
      <c r="L18" s="274"/>
      <c r="M18" s="274"/>
    </row>
    <row r="19" spans="1:16" ht="126" customHeight="1">
      <c r="A19" s="47" t="s">
        <v>442</v>
      </c>
      <c r="B19" s="47" t="s">
        <v>443</v>
      </c>
      <c r="C19" s="47" t="s">
        <v>444</v>
      </c>
      <c r="D19" s="47" t="s">
        <v>445</v>
      </c>
      <c r="E19" s="47" t="s">
        <v>70</v>
      </c>
      <c r="F19" s="47" t="s">
        <v>427</v>
      </c>
      <c r="G19" s="47" t="s">
        <v>40</v>
      </c>
      <c r="H19" s="47" t="s">
        <v>96</v>
      </c>
      <c r="I19" s="47" t="s">
        <v>428</v>
      </c>
      <c r="J19" s="271"/>
      <c r="K19" s="271"/>
      <c r="L19" s="274"/>
      <c r="M19" s="274"/>
    </row>
    <row r="20" spans="1:16" ht="141" customHeight="1">
      <c r="A20" s="47" t="s">
        <v>446</v>
      </c>
      <c r="B20" s="47" t="s">
        <v>447</v>
      </c>
      <c r="C20" s="47" t="s">
        <v>448</v>
      </c>
      <c r="D20" s="47" t="s">
        <v>449</v>
      </c>
      <c r="E20" s="47" t="s">
        <v>38</v>
      </c>
      <c r="F20" s="47" t="s">
        <v>427</v>
      </c>
      <c r="G20" s="47" t="s">
        <v>153</v>
      </c>
      <c r="H20" s="47" t="s">
        <v>450</v>
      </c>
      <c r="I20" s="47" t="s">
        <v>428</v>
      </c>
      <c r="J20" s="121"/>
      <c r="K20" s="271"/>
      <c r="L20" s="274"/>
      <c r="M20" s="274"/>
    </row>
    <row r="21" spans="1:16" ht="142.5" customHeight="1">
      <c r="A21" s="47" t="s">
        <v>451</v>
      </c>
      <c r="B21" s="47" t="s">
        <v>447</v>
      </c>
      <c r="C21" s="47" t="s">
        <v>452</v>
      </c>
      <c r="D21" s="47" t="s">
        <v>453</v>
      </c>
      <c r="E21" s="47" t="s">
        <v>38</v>
      </c>
      <c r="F21" s="47" t="s">
        <v>427</v>
      </c>
      <c r="G21" s="47" t="s">
        <v>153</v>
      </c>
      <c r="H21" s="47" t="s">
        <v>450</v>
      </c>
      <c r="I21" s="47" t="s">
        <v>428</v>
      </c>
      <c r="J21" s="121"/>
      <c r="K21" s="271"/>
      <c r="L21" s="274"/>
      <c r="M21" s="274"/>
    </row>
    <row r="22" spans="1:16" ht="137.25" customHeight="1">
      <c r="A22" s="47" t="s">
        <v>454</v>
      </c>
      <c r="B22" s="47" t="s">
        <v>455</v>
      </c>
      <c r="C22" s="47" t="s">
        <v>456</v>
      </c>
      <c r="D22" s="47" t="s">
        <v>457</v>
      </c>
      <c r="E22" s="47" t="s">
        <v>70</v>
      </c>
      <c r="F22" s="47" t="s">
        <v>427</v>
      </c>
      <c r="G22" s="47" t="s">
        <v>40</v>
      </c>
      <c r="H22" s="47" t="s">
        <v>450</v>
      </c>
      <c r="I22" s="47" t="s">
        <v>428</v>
      </c>
      <c r="J22" s="121"/>
      <c r="K22" s="271"/>
      <c r="L22" s="274"/>
      <c r="M22" s="274"/>
    </row>
    <row r="23" spans="1:16" ht="135" customHeight="1">
      <c r="A23" s="47" t="s">
        <v>458</v>
      </c>
      <c r="B23" s="47" t="s">
        <v>455</v>
      </c>
      <c r="C23" s="47" t="s">
        <v>459</v>
      </c>
      <c r="D23" s="47" t="s">
        <v>460</v>
      </c>
      <c r="E23" s="47" t="s">
        <v>70</v>
      </c>
      <c r="F23" s="47" t="s">
        <v>427</v>
      </c>
      <c r="G23" s="47" t="s">
        <v>40</v>
      </c>
      <c r="H23" s="47" t="s">
        <v>450</v>
      </c>
      <c r="I23" s="47" t="s">
        <v>428</v>
      </c>
      <c r="J23" s="93"/>
      <c r="K23" s="272"/>
      <c r="L23" s="275"/>
      <c r="M23" s="275"/>
    </row>
    <row r="24" spans="1:16" ht="163.5" customHeight="1">
      <c r="A24" s="47" t="s">
        <v>461</v>
      </c>
      <c r="B24" s="47" t="s">
        <v>462</v>
      </c>
      <c r="C24" s="47" t="s">
        <v>463</v>
      </c>
      <c r="D24" s="47" t="s">
        <v>464</v>
      </c>
      <c r="E24" s="47" t="s">
        <v>70</v>
      </c>
      <c r="F24" s="47" t="s">
        <v>427</v>
      </c>
      <c r="G24" s="47" t="s">
        <v>40</v>
      </c>
      <c r="H24" s="47" t="s">
        <v>154</v>
      </c>
      <c r="I24" s="47" t="s">
        <v>465</v>
      </c>
      <c r="J24" s="269" t="s">
        <v>466</v>
      </c>
      <c r="K24" s="269">
        <v>600</v>
      </c>
      <c r="L24" s="269">
        <v>202964977</v>
      </c>
      <c r="M24" s="273">
        <f>+K24*L24</f>
        <v>121778986200</v>
      </c>
      <c r="N24" s="24">
        <f>+M24/4</f>
        <v>30444746550</v>
      </c>
      <c r="O24" s="24">
        <f>+N24*2*6</f>
        <v>365336958600</v>
      </c>
      <c r="P24" s="24">
        <f>+N24*6</f>
        <v>182668479300</v>
      </c>
    </row>
    <row r="25" spans="1:16" ht="140.25" customHeight="1">
      <c r="A25" s="47" t="s">
        <v>467</v>
      </c>
      <c r="B25" s="47" t="s">
        <v>462</v>
      </c>
      <c r="C25" s="47" t="s">
        <v>468</v>
      </c>
      <c r="D25" s="47" t="s">
        <v>469</v>
      </c>
      <c r="E25" s="47" t="s">
        <v>38</v>
      </c>
      <c r="F25" s="47" t="s">
        <v>427</v>
      </c>
      <c r="G25" s="47" t="s">
        <v>40</v>
      </c>
      <c r="H25" s="47" t="s">
        <v>154</v>
      </c>
      <c r="I25" s="47" t="s">
        <v>465</v>
      </c>
      <c r="J25" s="271"/>
      <c r="K25" s="271"/>
      <c r="L25" s="271"/>
      <c r="M25" s="274"/>
    </row>
    <row r="26" spans="1:16" ht="151.5" customHeight="1">
      <c r="A26" s="47" t="s">
        <v>470</v>
      </c>
      <c r="B26" s="47" t="s">
        <v>443</v>
      </c>
      <c r="C26" s="47" t="s">
        <v>471</v>
      </c>
      <c r="D26" s="47" t="s">
        <v>472</v>
      </c>
      <c r="E26" s="47" t="s">
        <v>70</v>
      </c>
      <c r="F26" s="47" t="s">
        <v>427</v>
      </c>
      <c r="G26" s="47" t="s">
        <v>40</v>
      </c>
      <c r="H26" s="47" t="s">
        <v>154</v>
      </c>
      <c r="I26" s="47" t="s">
        <v>465</v>
      </c>
      <c r="J26" s="271"/>
      <c r="K26" s="271"/>
      <c r="L26" s="271"/>
      <c r="M26" s="274"/>
    </row>
    <row r="27" spans="1:16" ht="138.75" customHeight="1">
      <c r="A27" s="47" t="s">
        <v>473</v>
      </c>
      <c r="B27" s="47" t="s">
        <v>474</v>
      </c>
      <c r="C27" s="47" t="s">
        <v>475</v>
      </c>
      <c r="D27" s="47" t="s">
        <v>476</v>
      </c>
      <c r="E27" s="47" t="s">
        <v>94</v>
      </c>
      <c r="F27" s="47" t="s">
        <v>427</v>
      </c>
      <c r="G27" s="47" t="s">
        <v>40</v>
      </c>
      <c r="H27" s="47" t="s">
        <v>154</v>
      </c>
      <c r="I27" s="47" t="s">
        <v>465</v>
      </c>
      <c r="J27" s="271"/>
      <c r="K27" s="272"/>
      <c r="L27" s="272"/>
      <c r="M27" s="275"/>
    </row>
    <row r="28" spans="1:16" ht="163.5" customHeight="1">
      <c r="A28" s="47" t="s">
        <v>477</v>
      </c>
      <c r="B28" s="47" t="s">
        <v>447</v>
      </c>
      <c r="C28" s="47" t="s">
        <v>478</v>
      </c>
      <c r="D28" s="44" t="s">
        <v>479</v>
      </c>
      <c r="E28" s="47" t="s">
        <v>38</v>
      </c>
      <c r="F28" s="47" t="s">
        <v>427</v>
      </c>
      <c r="G28" s="47" t="s">
        <v>153</v>
      </c>
      <c r="H28" s="47" t="s">
        <v>154</v>
      </c>
      <c r="I28" s="47" t="s">
        <v>480</v>
      </c>
      <c r="J28" s="121"/>
      <c r="K28" s="269">
        <f>100*6</f>
        <v>600</v>
      </c>
      <c r="L28" s="285">
        <v>85488559</v>
      </c>
      <c r="M28" s="285">
        <f>+K28*L28</f>
        <v>51293135400</v>
      </c>
      <c r="O28" s="24">
        <f>+M28/3</f>
        <v>17097711800</v>
      </c>
      <c r="P28" s="24">
        <f>+O28*2*6</f>
        <v>205172541600</v>
      </c>
    </row>
    <row r="29" spans="1:16" ht="156" customHeight="1">
      <c r="A29" s="47" t="s">
        <v>481</v>
      </c>
      <c r="B29" s="47" t="s">
        <v>443</v>
      </c>
      <c r="C29" s="47" t="s">
        <v>482</v>
      </c>
      <c r="D29" s="47" t="s">
        <v>483</v>
      </c>
      <c r="E29" s="47" t="s">
        <v>94</v>
      </c>
      <c r="F29" s="47" t="s">
        <v>427</v>
      </c>
      <c r="G29" s="47" t="s">
        <v>40</v>
      </c>
      <c r="H29" s="47" t="s">
        <v>154</v>
      </c>
      <c r="I29" s="47" t="s">
        <v>480</v>
      </c>
      <c r="J29" s="121"/>
      <c r="K29" s="271"/>
      <c r="L29" s="286"/>
      <c r="M29" s="286"/>
    </row>
    <row r="30" spans="1:16" ht="132.75" customHeight="1">
      <c r="A30" s="47" t="s">
        <v>484</v>
      </c>
      <c r="B30" s="47" t="s">
        <v>474</v>
      </c>
      <c r="C30" s="47" t="s">
        <v>485</v>
      </c>
      <c r="D30" s="47" t="s">
        <v>486</v>
      </c>
      <c r="E30" s="47" t="s">
        <v>94</v>
      </c>
      <c r="F30" s="47" t="s">
        <v>427</v>
      </c>
      <c r="G30" s="47" t="s">
        <v>40</v>
      </c>
      <c r="H30" s="47" t="s">
        <v>154</v>
      </c>
      <c r="I30" s="47" t="s">
        <v>480</v>
      </c>
      <c r="J30" s="93"/>
      <c r="K30" s="272"/>
      <c r="L30" s="287"/>
      <c r="M30" s="287"/>
    </row>
    <row r="31" spans="1:16" ht="141.75" customHeight="1">
      <c r="A31" s="47" t="s">
        <v>487</v>
      </c>
      <c r="B31" s="47" t="s">
        <v>447</v>
      </c>
      <c r="C31" s="47" t="s">
        <v>488</v>
      </c>
      <c r="D31" s="47" t="s">
        <v>489</v>
      </c>
      <c r="E31" s="47" t="s">
        <v>70</v>
      </c>
      <c r="F31" s="47" t="s">
        <v>427</v>
      </c>
      <c r="G31" s="47" t="s">
        <v>40</v>
      </c>
      <c r="H31" s="47" t="s">
        <v>96</v>
      </c>
      <c r="I31" s="47" t="s">
        <v>490</v>
      </c>
      <c r="J31" s="93" t="s">
        <v>491</v>
      </c>
      <c r="K31" s="163">
        <v>6</v>
      </c>
      <c r="L31" s="123">
        <v>315000000</v>
      </c>
      <c r="M31" s="123">
        <f>+L31*K31</f>
        <v>1890000000</v>
      </c>
    </row>
    <row r="32" spans="1:16" ht="24" customHeight="1">
      <c r="A32" s="248" t="s">
        <v>60</v>
      </c>
      <c r="B32" s="248" t="s">
        <v>1</v>
      </c>
      <c r="C32" s="248" t="s">
        <v>1</v>
      </c>
      <c r="D32" s="248" t="s">
        <v>1</v>
      </c>
      <c r="E32" s="248" t="s">
        <v>1</v>
      </c>
      <c r="F32" s="248" t="s">
        <v>1</v>
      </c>
      <c r="G32" s="248" t="s">
        <v>1</v>
      </c>
      <c r="H32" s="248" t="s">
        <v>1</v>
      </c>
      <c r="I32" s="248" t="s">
        <v>1</v>
      </c>
      <c r="J32" s="248" t="s">
        <v>1</v>
      </c>
      <c r="K32" s="248" t="s">
        <v>1</v>
      </c>
      <c r="L32" s="248" t="s">
        <v>1</v>
      </c>
      <c r="M32" s="33">
        <f>SUM(M14:M31)</f>
        <v>281685121600</v>
      </c>
    </row>
    <row r="35" spans="1:13" ht="27.95" customHeight="1">
      <c r="A35" s="239" t="s">
        <v>492</v>
      </c>
      <c r="B35" s="239" t="s">
        <v>1</v>
      </c>
      <c r="C35" s="239" t="s">
        <v>1</v>
      </c>
      <c r="D35" s="239" t="s">
        <v>1</v>
      </c>
      <c r="E35" s="239" t="s">
        <v>1</v>
      </c>
      <c r="F35" s="239" t="s">
        <v>1</v>
      </c>
      <c r="G35" s="239" t="s">
        <v>1</v>
      </c>
      <c r="H35" s="239" t="s">
        <v>1</v>
      </c>
      <c r="I35" s="239" t="s">
        <v>1</v>
      </c>
      <c r="J35" s="239" t="s">
        <v>1</v>
      </c>
      <c r="K35" s="239" t="s">
        <v>1</v>
      </c>
      <c r="L35" s="239" t="s">
        <v>1</v>
      </c>
      <c r="M35" s="239" t="s">
        <v>1</v>
      </c>
    </row>
    <row r="36" spans="1:13" ht="18" customHeight="1">
      <c r="A36" s="240" t="s">
        <v>2</v>
      </c>
      <c r="B36" s="240" t="s">
        <v>1</v>
      </c>
      <c r="C36" s="240" t="s">
        <v>1</v>
      </c>
      <c r="D36" s="240" t="s">
        <v>1</v>
      </c>
      <c r="E36" s="240" t="s">
        <v>1</v>
      </c>
      <c r="F36" s="240" t="s">
        <v>1</v>
      </c>
      <c r="G36" s="240" t="s">
        <v>1</v>
      </c>
      <c r="H36" s="240" t="s">
        <v>1</v>
      </c>
      <c r="I36" s="240" t="s">
        <v>1</v>
      </c>
      <c r="J36" s="240" t="s">
        <v>1</v>
      </c>
      <c r="K36" s="240" t="s">
        <v>1</v>
      </c>
      <c r="L36" s="240" t="s">
        <v>1</v>
      </c>
      <c r="M36" s="240" t="s">
        <v>1</v>
      </c>
    </row>
    <row r="37" spans="1:13" ht="20.100000000000001" customHeight="1">
      <c r="A37" s="232" t="s">
        <v>493</v>
      </c>
      <c r="B37" s="232" t="s">
        <v>1</v>
      </c>
      <c r="C37" s="232" t="s">
        <v>1</v>
      </c>
      <c r="D37" s="232" t="s">
        <v>1</v>
      </c>
      <c r="E37" s="232" t="s">
        <v>1</v>
      </c>
      <c r="F37" s="232" t="s">
        <v>1</v>
      </c>
      <c r="G37" s="232" t="s">
        <v>1</v>
      </c>
      <c r="H37" s="232" t="s">
        <v>1</v>
      </c>
      <c r="I37" s="232" t="s">
        <v>1</v>
      </c>
      <c r="J37" s="232" t="s">
        <v>1</v>
      </c>
      <c r="K37" s="232" t="s">
        <v>1</v>
      </c>
      <c r="L37" s="232" t="s">
        <v>1</v>
      </c>
      <c r="M37" s="232" t="s">
        <v>1</v>
      </c>
    </row>
    <row r="38" spans="1:13" ht="21.95" customHeight="1">
      <c r="A38" s="236" t="s">
        <v>4</v>
      </c>
      <c r="B38" s="236" t="s">
        <v>1</v>
      </c>
      <c r="C38" s="237" t="s">
        <v>494</v>
      </c>
      <c r="D38" s="237" t="s">
        <v>1</v>
      </c>
      <c r="E38" s="237" t="s">
        <v>1</v>
      </c>
      <c r="F38" s="237" t="s">
        <v>1</v>
      </c>
      <c r="G38" s="237" t="s">
        <v>1</v>
      </c>
      <c r="H38" s="237" t="s">
        <v>1</v>
      </c>
      <c r="I38" s="237" t="s">
        <v>1</v>
      </c>
      <c r="J38" s="237" t="s">
        <v>1</v>
      </c>
      <c r="K38" s="237" t="s">
        <v>1</v>
      </c>
      <c r="L38" s="237" t="s">
        <v>1</v>
      </c>
      <c r="M38" s="237" t="s">
        <v>1</v>
      </c>
    </row>
    <row r="39" spans="1:13" ht="85.5" customHeight="1">
      <c r="A39" s="236" t="s">
        <v>6</v>
      </c>
      <c r="B39" s="236" t="s">
        <v>1</v>
      </c>
      <c r="C39" s="237" t="s">
        <v>495</v>
      </c>
      <c r="D39" s="237" t="s">
        <v>1</v>
      </c>
      <c r="E39" s="237" t="s">
        <v>1</v>
      </c>
      <c r="F39" s="237" t="s">
        <v>1</v>
      </c>
      <c r="G39" s="237" t="s">
        <v>1</v>
      </c>
      <c r="H39" s="237" t="s">
        <v>1</v>
      </c>
      <c r="I39" s="237" t="s">
        <v>1</v>
      </c>
      <c r="J39" s="237" t="s">
        <v>1</v>
      </c>
      <c r="K39" s="237" t="s">
        <v>1</v>
      </c>
      <c r="L39" s="237" t="s">
        <v>1</v>
      </c>
      <c r="M39" s="237" t="s">
        <v>1</v>
      </c>
    </row>
    <row r="40" spans="1:13" ht="21.95" customHeight="1">
      <c r="A40" s="236" t="s">
        <v>8</v>
      </c>
      <c r="B40" s="236" t="s">
        <v>1</v>
      </c>
      <c r="C40" s="237" t="s">
        <v>9</v>
      </c>
      <c r="D40" s="237" t="s">
        <v>1</v>
      </c>
      <c r="E40" s="237" t="s">
        <v>1</v>
      </c>
      <c r="F40" s="237" t="s">
        <v>1</v>
      </c>
      <c r="G40" s="237" t="s">
        <v>1</v>
      </c>
      <c r="H40" s="237" t="s">
        <v>1</v>
      </c>
      <c r="I40" s="237" t="s">
        <v>1</v>
      </c>
      <c r="J40" s="237" t="s">
        <v>1</v>
      </c>
      <c r="K40" s="237" t="s">
        <v>1</v>
      </c>
      <c r="L40" s="237" t="s">
        <v>1</v>
      </c>
      <c r="M40" s="237" t="s">
        <v>1</v>
      </c>
    </row>
    <row r="41" spans="1:13" ht="21.95" customHeight="1">
      <c r="A41" s="236" t="s">
        <v>10</v>
      </c>
      <c r="B41" s="236" t="s">
        <v>1</v>
      </c>
      <c r="C41" s="237" t="s">
        <v>402</v>
      </c>
      <c r="D41" s="237" t="s">
        <v>1</v>
      </c>
      <c r="E41" s="237" t="s">
        <v>1</v>
      </c>
      <c r="F41" s="237" t="s">
        <v>1</v>
      </c>
      <c r="G41" s="237" t="s">
        <v>1</v>
      </c>
      <c r="H41" s="237" t="s">
        <v>1</v>
      </c>
      <c r="I41" s="237" t="s">
        <v>1</v>
      </c>
      <c r="J41" s="237" t="s">
        <v>1</v>
      </c>
      <c r="K41" s="237" t="s">
        <v>1</v>
      </c>
      <c r="L41" s="237" t="s">
        <v>1</v>
      </c>
      <c r="M41" s="237" t="s">
        <v>1</v>
      </c>
    </row>
    <row r="42" spans="1:13" ht="21.95" customHeight="1">
      <c r="A42" s="236" t="s">
        <v>12</v>
      </c>
      <c r="B42" s="236" t="s">
        <v>1</v>
      </c>
      <c r="C42" s="237" t="s">
        <v>419</v>
      </c>
      <c r="D42" s="237" t="s">
        <v>1</v>
      </c>
      <c r="E42" s="237" t="s">
        <v>1</v>
      </c>
      <c r="F42" s="237" t="s">
        <v>1</v>
      </c>
      <c r="G42" s="237" t="s">
        <v>1</v>
      </c>
      <c r="H42" s="237" t="s">
        <v>1</v>
      </c>
      <c r="I42" s="237" t="s">
        <v>1</v>
      </c>
      <c r="J42" s="237" t="s">
        <v>1</v>
      </c>
      <c r="K42" s="237" t="s">
        <v>1</v>
      </c>
      <c r="L42" s="237" t="s">
        <v>1</v>
      </c>
      <c r="M42" s="237" t="s">
        <v>1</v>
      </c>
    </row>
    <row r="43" spans="1:13" ht="56.1" customHeight="1">
      <c r="A43" s="236" t="s">
        <v>14</v>
      </c>
      <c r="B43" s="236" t="s">
        <v>1</v>
      </c>
      <c r="C43" s="237" t="s">
        <v>496</v>
      </c>
      <c r="D43" s="237" t="s">
        <v>1</v>
      </c>
      <c r="E43" s="237" t="s">
        <v>1</v>
      </c>
      <c r="F43" s="237" t="s">
        <v>1</v>
      </c>
      <c r="G43" s="237" t="s">
        <v>1</v>
      </c>
      <c r="H43" s="237" t="s">
        <v>1</v>
      </c>
      <c r="I43" s="237" t="s">
        <v>1</v>
      </c>
      <c r="J43" s="237" t="s">
        <v>1</v>
      </c>
      <c r="K43" s="237" t="s">
        <v>1</v>
      </c>
      <c r="L43" s="237" t="s">
        <v>1</v>
      </c>
      <c r="M43" s="237" t="s">
        <v>1</v>
      </c>
    </row>
    <row r="44" spans="1:13" ht="61.5" customHeight="1">
      <c r="A44" s="236" t="s">
        <v>16</v>
      </c>
      <c r="B44" s="236" t="s">
        <v>1</v>
      </c>
      <c r="C44" s="238" t="s">
        <v>497</v>
      </c>
      <c r="D44" s="238" t="s">
        <v>1</v>
      </c>
      <c r="E44" s="238" t="s">
        <v>1</v>
      </c>
      <c r="F44" s="238" t="s">
        <v>1</v>
      </c>
      <c r="G44" s="238" t="s">
        <v>1</v>
      </c>
      <c r="H44" s="238" t="s">
        <v>1</v>
      </c>
      <c r="I44" s="238" t="s">
        <v>1</v>
      </c>
      <c r="J44" s="238" t="s">
        <v>1</v>
      </c>
      <c r="K44" s="238" t="s">
        <v>1</v>
      </c>
      <c r="L44" s="238" t="s">
        <v>1</v>
      </c>
      <c r="M44" s="238" t="s">
        <v>1</v>
      </c>
    </row>
    <row r="45" spans="1:13" ht="51" customHeight="1">
      <c r="A45" s="233" t="s">
        <v>18</v>
      </c>
      <c r="B45" s="233"/>
      <c r="C45" s="228" t="s">
        <v>422</v>
      </c>
      <c r="D45" s="228"/>
      <c r="E45" s="228"/>
      <c r="F45" s="228"/>
      <c r="G45" s="228"/>
      <c r="H45" s="228"/>
      <c r="I45" s="228"/>
      <c r="J45" s="228"/>
      <c r="K45" s="228"/>
      <c r="L45" s="228"/>
      <c r="M45" s="228"/>
    </row>
    <row r="46" spans="1:13" ht="20.100000000000001" customHeight="1">
      <c r="A46" s="232" t="s">
        <v>20</v>
      </c>
      <c r="B46" s="232" t="s">
        <v>1</v>
      </c>
      <c r="C46" s="232" t="s">
        <v>1</v>
      </c>
      <c r="D46" s="232" t="s">
        <v>1</v>
      </c>
      <c r="E46" s="232" t="s">
        <v>1</v>
      </c>
      <c r="F46" s="232" t="s">
        <v>1</v>
      </c>
      <c r="G46" s="232" t="s">
        <v>1</v>
      </c>
      <c r="H46" s="232" t="s">
        <v>1</v>
      </c>
      <c r="I46" s="232" t="s">
        <v>1</v>
      </c>
      <c r="J46" s="232" t="s">
        <v>1</v>
      </c>
      <c r="K46" s="232" t="s">
        <v>1</v>
      </c>
      <c r="L46" s="232" t="s">
        <v>1</v>
      </c>
      <c r="M46" s="232" t="s">
        <v>1</v>
      </c>
    </row>
    <row r="47" spans="1:13" ht="27.95" customHeight="1">
      <c r="A47" s="32" t="s">
        <v>21</v>
      </c>
      <c r="B47" s="32" t="s">
        <v>22</v>
      </c>
      <c r="C47" s="32" t="s">
        <v>23</v>
      </c>
      <c r="D47" s="32" t="s">
        <v>24</v>
      </c>
      <c r="E47" s="32" t="s">
        <v>25</v>
      </c>
      <c r="F47" s="32" t="s">
        <v>26</v>
      </c>
      <c r="G47" s="32" t="s">
        <v>27</v>
      </c>
      <c r="H47" s="32" t="s">
        <v>28</v>
      </c>
      <c r="I47" s="32" t="s">
        <v>29</v>
      </c>
      <c r="J47" s="32" t="s">
        <v>30</v>
      </c>
      <c r="K47" s="145" t="s">
        <v>31</v>
      </c>
      <c r="L47" s="32" t="s">
        <v>32</v>
      </c>
      <c r="M47" s="32" t="s">
        <v>33</v>
      </c>
    </row>
    <row r="48" spans="1:13" ht="119.25" customHeight="1" thickBot="1">
      <c r="A48" s="12" t="s">
        <v>498</v>
      </c>
      <c r="B48" s="12" t="s">
        <v>499</v>
      </c>
      <c r="C48" s="12" t="s">
        <v>500</v>
      </c>
      <c r="D48" s="34" t="s">
        <v>501</v>
      </c>
      <c r="E48" s="12" t="s">
        <v>70</v>
      </c>
      <c r="F48" s="12" t="s">
        <v>427</v>
      </c>
      <c r="G48" s="12" t="s">
        <v>153</v>
      </c>
      <c r="H48" s="12" t="s">
        <v>96</v>
      </c>
      <c r="I48" s="12" t="s">
        <v>502</v>
      </c>
      <c r="J48" s="12" t="s">
        <v>503</v>
      </c>
      <c r="K48" s="148">
        <f>721*6</f>
        <v>4326</v>
      </c>
      <c r="L48" s="13">
        <v>344724355</v>
      </c>
      <c r="M48" s="17">
        <f>+L48*K48</f>
        <v>1491277559730</v>
      </c>
    </row>
    <row r="49" spans="1:13" ht="24" customHeight="1">
      <c r="A49" s="248" t="s">
        <v>60</v>
      </c>
      <c r="B49" s="248" t="s">
        <v>1</v>
      </c>
      <c r="C49" s="248" t="s">
        <v>1</v>
      </c>
      <c r="D49" s="248" t="s">
        <v>1</v>
      </c>
      <c r="E49" s="248" t="s">
        <v>1</v>
      </c>
      <c r="F49" s="248" t="s">
        <v>1</v>
      </c>
      <c r="G49" s="248" t="s">
        <v>1</v>
      </c>
      <c r="H49" s="248" t="s">
        <v>1</v>
      </c>
      <c r="I49" s="248" t="s">
        <v>1</v>
      </c>
      <c r="J49" s="248" t="s">
        <v>1</v>
      </c>
      <c r="K49" s="248" t="s">
        <v>1</v>
      </c>
      <c r="L49" s="248" t="s">
        <v>1</v>
      </c>
      <c r="M49" s="33">
        <f>SUM(M48)</f>
        <v>1491277559730</v>
      </c>
    </row>
    <row r="52" spans="1:13" ht="27.95" customHeight="1">
      <c r="A52" s="239" t="s">
        <v>504</v>
      </c>
      <c r="B52" s="239" t="s">
        <v>1</v>
      </c>
      <c r="C52" s="239" t="s">
        <v>1</v>
      </c>
      <c r="D52" s="239" t="s">
        <v>1</v>
      </c>
      <c r="E52" s="239" t="s">
        <v>1</v>
      </c>
      <c r="F52" s="239" t="s">
        <v>1</v>
      </c>
      <c r="G52" s="239" t="s">
        <v>1</v>
      </c>
      <c r="H52" s="239" t="s">
        <v>1</v>
      </c>
      <c r="I52" s="239" t="s">
        <v>1</v>
      </c>
      <c r="J52" s="239" t="s">
        <v>1</v>
      </c>
      <c r="K52" s="239" t="s">
        <v>1</v>
      </c>
      <c r="L52" s="239" t="s">
        <v>1</v>
      </c>
      <c r="M52" s="239" t="s">
        <v>1</v>
      </c>
    </row>
    <row r="53" spans="1:13" ht="18" customHeight="1">
      <c r="A53" s="240" t="s">
        <v>2</v>
      </c>
      <c r="B53" s="240" t="s">
        <v>1</v>
      </c>
      <c r="C53" s="240" t="s">
        <v>1</v>
      </c>
      <c r="D53" s="240" t="s">
        <v>1</v>
      </c>
      <c r="E53" s="240" t="s">
        <v>1</v>
      </c>
      <c r="F53" s="240" t="s">
        <v>1</v>
      </c>
      <c r="G53" s="240" t="s">
        <v>1</v>
      </c>
      <c r="H53" s="240" t="s">
        <v>1</v>
      </c>
      <c r="I53" s="240" t="s">
        <v>1</v>
      </c>
      <c r="J53" s="240" t="s">
        <v>1</v>
      </c>
      <c r="K53" s="240" t="s">
        <v>1</v>
      </c>
      <c r="L53" s="240" t="s">
        <v>1</v>
      </c>
      <c r="M53" s="240" t="s">
        <v>1</v>
      </c>
    </row>
    <row r="54" spans="1:13" ht="20.100000000000001" customHeight="1">
      <c r="A54" s="232" t="s">
        <v>3</v>
      </c>
      <c r="B54" s="232" t="s">
        <v>1</v>
      </c>
      <c r="C54" s="232" t="s">
        <v>1</v>
      </c>
      <c r="D54" s="232" t="s">
        <v>1</v>
      </c>
      <c r="E54" s="232" t="s">
        <v>1</v>
      </c>
      <c r="F54" s="232" t="s">
        <v>1</v>
      </c>
      <c r="G54" s="232" t="s">
        <v>1</v>
      </c>
      <c r="H54" s="232" t="s">
        <v>1</v>
      </c>
      <c r="I54" s="232" t="s">
        <v>1</v>
      </c>
      <c r="J54" s="232" t="s">
        <v>1</v>
      </c>
      <c r="K54" s="232" t="s">
        <v>1</v>
      </c>
      <c r="L54" s="232" t="s">
        <v>1</v>
      </c>
      <c r="M54" s="232" t="s">
        <v>1</v>
      </c>
    </row>
    <row r="55" spans="1:13" ht="21.95" customHeight="1">
      <c r="A55" s="236" t="s">
        <v>4</v>
      </c>
      <c r="B55" s="236" t="s">
        <v>1</v>
      </c>
      <c r="C55" s="237" t="s">
        <v>505</v>
      </c>
      <c r="D55" s="237" t="s">
        <v>1</v>
      </c>
      <c r="E55" s="237" t="s">
        <v>1</v>
      </c>
      <c r="F55" s="237" t="s">
        <v>1</v>
      </c>
      <c r="G55" s="237" t="s">
        <v>1</v>
      </c>
      <c r="H55" s="237" t="s">
        <v>1</v>
      </c>
      <c r="I55" s="237" t="s">
        <v>1</v>
      </c>
      <c r="J55" s="237" t="s">
        <v>1</v>
      </c>
      <c r="K55" s="237" t="s">
        <v>1</v>
      </c>
      <c r="L55" s="237" t="s">
        <v>1</v>
      </c>
      <c r="M55" s="237" t="s">
        <v>1</v>
      </c>
    </row>
    <row r="56" spans="1:13" ht="89.25" customHeight="1">
      <c r="A56" s="236" t="s">
        <v>6</v>
      </c>
      <c r="B56" s="236" t="s">
        <v>1</v>
      </c>
      <c r="C56" s="237" t="s">
        <v>418</v>
      </c>
      <c r="D56" s="237" t="s">
        <v>1</v>
      </c>
      <c r="E56" s="237" t="s">
        <v>1</v>
      </c>
      <c r="F56" s="237" t="s">
        <v>1</v>
      </c>
      <c r="G56" s="237" t="s">
        <v>1</v>
      </c>
      <c r="H56" s="237" t="s">
        <v>1</v>
      </c>
      <c r="I56" s="237" t="s">
        <v>1</v>
      </c>
      <c r="J56" s="237" t="s">
        <v>1</v>
      </c>
      <c r="K56" s="237" t="s">
        <v>1</v>
      </c>
      <c r="L56" s="237" t="s">
        <v>1</v>
      </c>
      <c r="M56" s="237" t="s">
        <v>1</v>
      </c>
    </row>
    <row r="57" spans="1:13" ht="21.95" customHeight="1">
      <c r="A57" s="236" t="s">
        <v>8</v>
      </c>
      <c r="B57" s="236" t="s">
        <v>1</v>
      </c>
      <c r="C57" s="237" t="s">
        <v>9</v>
      </c>
      <c r="D57" s="237" t="s">
        <v>1</v>
      </c>
      <c r="E57" s="237" t="s">
        <v>1</v>
      </c>
      <c r="F57" s="237" t="s">
        <v>1</v>
      </c>
      <c r="G57" s="237" t="s">
        <v>1</v>
      </c>
      <c r="H57" s="237" t="s">
        <v>1</v>
      </c>
      <c r="I57" s="237" t="s">
        <v>1</v>
      </c>
      <c r="J57" s="237" t="s">
        <v>1</v>
      </c>
      <c r="K57" s="237" t="s">
        <v>1</v>
      </c>
      <c r="L57" s="237" t="s">
        <v>1</v>
      </c>
      <c r="M57" s="237" t="s">
        <v>1</v>
      </c>
    </row>
    <row r="58" spans="1:13" ht="21.95" customHeight="1">
      <c r="A58" s="236" t="s">
        <v>10</v>
      </c>
      <c r="B58" s="236" t="s">
        <v>1</v>
      </c>
      <c r="C58" s="237" t="s">
        <v>402</v>
      </c>
      <c r="D58" s="237" t="s">
        <v>1</v>
      </c>
      <c r="E58" s="237" t="s">
        <v>1</v>
      </c>
      <c r="F58" s="237" t="s">
        <v>1</v>
      </c>
      <c r="G58" s="237" t="s">
        <v>1</v>
      </c>
      <c r="H58" s="237" t="s">
        <v>1</v>
      </c>
      <c r="I58" s="237" t="s">
        <v>1</v>
      </c>
      <c r="J58" s="237" t="s">
        <v>1</v>
      </c>
      <c r="K58" s="237" t="s">
        <v>1</v>
      </c>
      <c r="L58" s="237" t="s">
        <v>1</v>
      </c>
      <c r="M58" s="237" t="s">
        <v>1</v>
      </c>
    </row>
    <row r="59" spans="1:13" ht="21.95" customHeight="1">
      <c r="A59" s="236" t="s">
        <v>12</v>
      </c>
      <c r="B59" s="236" t="s">
        <v>1</v>
      </c>
      <c r="C59" s="237" t="s">
        <v>419</v>
      </c>
      <c r="D59" s="237" t="s">
        <v>1</v>
      </c>
      <c r="E59" s="237" t="s">
        <v>1</v>
      </c>
      <c r="F59" s="237" t="s">
        <v>1</v>
      </c>
      <c r="G59" s="237" t="s">
        <v>1</v>
      </c>
      <c r="H59" s="237" t="s">
        <v>1</v>
      </c>
      <c r="I59" s="237" t="s">
        <v>1</v>
      </c>
      <c r="J59" s="237" t="s">
        <v>1</v>
      </c>
      <c r="K59" s="237" t="s">
        <v>1</v>
      </c>
      <c r="L59" s="237" t="s">
        <v>1</v>
      </c>
      <c r="M59" s="237" t="s">
        <v>1</v>
      </c>
    </row>
    <row r="60" spans="1:13" ht="42" customHeight="1">
      <c r="A60" s="236" t="s">
        <v>14</v>
      </c>
      <c r="B60" s="236" t="s">
        <v>1</v>
      </c>
      <c r="C60" s="237" t="s">
        <v>506</v>
      </c>
      <c r="D60" s="237" t="s">
        <v>1</v>
      </c>
      <c r="E60" s="237" t="s">
        <v>1</v>
      </c>
      <c r="F60" s="237" t="s">
        <v>1</v>
      </c>
      <c r="G60" s="237" t="s">
        <v>1</v>
      </c>
      <c r="H60" s="237" t="s">
        <v>1</v>
      </c>
      <c r="I60" s="237" t="s">
        <v>1</v>
      </c>
      <c r="J60" s="237" t="s">
        <v>1</v>
      </c>
      <c r="K60" s="237" t="s">
        <v>1</v>
      </c>
      <c r="L60" s="237" t="s">
        <v>1</v>
      </c>
      <c r="M60" s="237" t="s">
        <v>1</v>
      </c>
    </row>
    <row r="61" spans="1:13" ht="54.75" customHeight="1">
      <c r="A61" s="236" t="s">
        <v>16</v>
      </c>
      <c r="B61" s="236" t="s">
        <v>1</v>
      </c>
      <c r="C61" s="238" t="s">
        <v>507</v>
      </c>
      <c r="D61" s="238" t="s">
        <v>1</v>
      </c>
      <c r="E61" s="238" t="s">
        <v>1</v>
      </c>
      <c r="F61" s="238" t="s">
        <v>1</v>
      </c>
      <c r="G61" s="238" t="s">
        <v>1</v>
      </c>
      <c r="H61" s="238" t="s">
        <v>1</v>
      </c>
      <c r="I61" s="238" t="s">
        <v>1</v>
      </c>
      <c r="J61" s="238" t="s">
        <v>1</v>
      </c>
      <c r="K61" s="238" t="s">
        <v>1</v>
      </c>
      <c r="L61" s="238" t="s">
        <v>1</v>
      </c>
      <c r="M61" s="238" t="s">
        <v>1</v>
      </c>
    </row>
    <row r="62" spans="1:13" ht="69.75" customHeight="1">
      <c r="A62" s="233" t="s">
        <v>18</v>
      </c>
      <c r="B62" s="233"/>
      <c r="C62" s="228" t="s">
        <v>422</v>
      </c>
      <c r="D62" s="228"/>
      <c r="E62" s="228"/>
      <c r="F62" s="228"/>
      <c r="G62" s="228"/>
      <c r="H62" s="228"/>
      <c r="I62" s="228"/>
      <c r="J62" s="228"/>
      <c r="K62" s="228"/>
      <c r="L62" s="228"/>
      <c r="M62" s="228"/>
    </row>
    <row r="63" spans="1:13" ht="20.100000000000001" customHeight="1">
      <c r="A63" s="232" t="s">
        <v>20</v>
      </c>
      <c r="B63" s="232" t="s">
        <v>1</v>
      </c>
      <c r="C63" s="232" t="s">
        <v>1</v>
      </c>
      <c r="D63" s="232" t="s">
        <v>1</v>
      </c>
      <c r="E63" s="232" t="s">
        <v>1</v>
      </c>
      <c r="F63" s="232" t="s">
        <v>1</v>
      </c>
      <c r="G63" s="232" t="s">
        <v>1</v>
      </c>
      <c r="H63" s="232" t="s">
        <v>1</v>
      </c>
      <c r="I63" s="232" t="s">
        <v>1</v>
      </c>
      <c r="J63" s="232" t="s">
        <v>1</v>
      </c>
      <c r="K63" s="232" t="s">
        <v>1</v>
      </c>
      <c r="L63" s="232" t="s">
        <v>1</v>
      </c>
      <c r="M63" s="232" t="s">
        <v>1</v>
      </c>
    </row>
    <row r="64" spans="1:13" ht="27.95" customHeight="1">
      <c r="A64" s="32" t="s">
        <v>21</v>
      </c>
      <c r="B64" s="32" t="s">
        <v>22</v>
      </c>
      <c r="C64" s="32" t="s">
        <v>23</v>
      </c>
      <c r="D64" s="32" t="s">
        <v>24</v>
      </c>
      <c r="E64" s="32" t="s">
        <v>25</v>
      </c>
      <c r="F64" s="32" t="s">
        <v>26</v>
      </c>
      <c r="G64" s="32" t="s">
        <v>27</v>
      </c>
      <c r="H64" s="32" t="s">
        <v>28</v>
      </c>
      <c r="I64" s="32" t="s">
        <v>29</v>
      </c>
      <c r="J64" s="32" t="s">
        <v>30</v>
      </c>
      <c r="K64" s="145" t="s">
        <v>31</v>
      </c>
      <c r="L64" s="32" t="s">
        <v>32</v>
      </c>
      <c r="M64" s="32" t="s">
        <v>33</v>
      </c>
    </row>
    <row r="65" spans="1:13" ht="121.15" customHeight="1" thickBot="1">
      <c r="A65" s="12" t="s">
        <v>508</v>
      </c>
      <c r="B65" s="12" t="s">
        <v>499</v>
      </c>
      <c r="C65" s="12" t="s">
        <v>505</v>
      </c>
      <c r="D65" s="34" t="s">
        <v>509</v>
      </c>
      <c r="E65" s="12" t="s">
        <v>70</v>
      </c>
      <c r="F65" s="12" t="s">
        <v>427</v>
      </c>
      <c r="G65" s="12" t="s">
        <v>153</v>
      </c>
      <c r="H65" s="12" t="s">
        <v>96</v>
      </c>
      <c r="I65" s="12" t="s">
        <v>510</v>
      </c>
      <c r="J65" s="12" t="s">
        <v>503</v>
      </c>
      <c r="K65" s="147">
        <f>5325*6</f>
        <v>31950</v>
      </c>
      <c r="L65" s="18">
        <v>30977755</v>
      </c>
      <c r="M65" s="19">
        <f>+L65*K65</f>
        <v>989739272250</v>
      </c>
    </row>
    <row r="66" spans="1:13" ht="24" customHeight="1">
      <c r="A66" s="248" t="s">
        <v>60</v>
      </c>
      <c r="B66" s="248" t="s">
        <v>1</v>
      </c>
      <c r="C66" s="248" t="s">
        <v>1</v>
      </c>
      <c r="D66" s="248" t="s">
        <v>1</v>
      </c>
      <c r="E66" s="248" t="s">
        <v>1</v>
      </c>
      <c r="F66" s="248" t="s">
        <v>1</v>
      </c>
      <c r="G66" s="248" t="s">
        <v>1</v>
      </c>
      <c r="H66" s="248" t="s">
        <v>1</v>
      </c>
      <c r="I66" s="248" t="s">
        <v>1</v>
      </c>
      <c r="J66" s="248" t="s">
        <v>1</v>
      </c>
      <c r="K66" s="248" t="s">
        <v>1</v>
      </c>
      <c r="L66" s="248" t="s">
        <v>1</v>
      </c>
      <c r="M66" s="33">
        <f>SUM(M65)</f>
        <v>989739272250</v>
      </c>
    </row>
    <row r="69" spans="1:13" ht="27.95" customHeight="1">
      <c r="A69" s="239" t="s">
        <v>511</v>
      </c>
      <c r="B69" s="239" t="s">
        <v>1</v>
      </c>
      <c r="C69" s="239" t="s">
        <v>1</v>
      </c>
      <c r="D69" s="239" t="s">
        <v>1</v>
      </c>
      <c r="E69" s="239" t="s">
        <v>1</v>
      </c>
      <c r="F69" s="239" t="s">
        <v>1</v>
      </c>
      <c r="G69" s="239" t="s">
        <v>1</v>
      </c>
      <c r="H69" s="239" t="s">
        <v>1</v>
      </c>
      <c r="I69" s="239" t="s">
        <v>1</v>
      </c>
      <c r="J69" s="239" t="s">
        <v>1</v>
      </c>
      <c r="K69" s="239" t="s">
        <v>1</v>
      </c>
      <c r="L69" s="239" t="s">
        <v>1</v>
      </c>
      <c r="M69" s="239" t="s">
        <v>1</v>
      </c>
    </row>
    <row r="70" spans="1:13" ht="18" customHeight="1">
      <c r="A70" s="240" t="s">
        <v>2</v>
      </c>
      <c r="B70" s="240" t="s">
        <v>1</v>
      </c>
      <c r="C70" s="240" t="s">
        <v>1</v>
      </c>
      <c r="D70" s="240" t="s">
        <v>1</v>
      </c>
      <c r="E70" s="240" t="s">
        <v>1</v>
      </c>
      <c r="F70" s="240" t="s">
        <v>1</v>
      </c>
      <c r="G70" s="240" t="s">
        <v>1</v>
      </c>
      <c r="H70" s="240" t="s">
        <v>1</v>
      </c>
      <c r="I70" s="240" t="s">
        <v>1</v>
      </c>
      <c r="J70" s="240" t="s">
        <v>1</v>
      </c>
      <c r="K70" s="240" t="s">
        <v>1</v>
      </c>
      <c r="L70" s="240" t="s">
        <v>1</v>
      </c>
      <c r="M70" s="240" t="s">
        <v>1</v>
      </c>
    </row>
    <row r="71" spans="1:13" ht="20.100000000000001" customHeight="1">
      <c r="A71" s="232" t="s">
        <v>3</v>
      </c>
      <c r="B71" s="232" t="s">
        <v>1</v>
      </c>
      <c r="C71" s="232" t="s">
        <v>1</v>
      </c>
      <c r="D71" s="232" t="s">
        <v>1</v>
      </c>
      <c r="E71" s="232" t="s">
        <v>1</v>
      </c>
      <c r="F71" s="232" t="s">
        <v>1</v>
      </c>
      <c r="G71" s="232" t="s">
        <v>1</v>
      </c>
      <c r="H71" s="232" t="s">
        <v>1</v>
      </c>
      <c r="I71" s="232" t="s">
        <v>1</v>
      </c>
      <c r="J71" s="232" t="s">
        <v>1</v>
      </c>
      <c r="K71" s="232" t="s">
        <v>1</v>
      </c>
      <c r="L71" s="232" t="s">
        <v>1</v>
      </c>
      <c r="M71" s="232" t="s">
        <v>1</v>
      </c>
    </row>
    <row r="72" spans="1:13" ht="21.95" customHeight="1">
      <c r="A72" s="236" t="s">
        <v>4</v>
      </c>
      <c r="B72" s="236" t="s">
        <v>1</v>
      </c>
      <c r="C72" s="237" t="s">
        <v>512</v>
      </c>
      <c r="D72" s="237" t="s">
        <v>1</v>
      </c>
      <c r="E72" s="237" t="s">
        <v>1</v>
      </c>
      <c r="F72" s="237" t="s">
        <v>1</v>
      </c>
      <c r="G72" s="237" t="s">
        <v>1</v>
      </c>
      <c r="H72" s="237" t="s">
        <v>1</v>
      </c>
      <c r="I72" s="237" t="s">
        <v>1</v>
      </c>
      <c r="J72" s="237" t="s">
        <v>1</v>
      </c>
      <c r="K72" s="237" t="s">
        <v>1</v>
      </c>
      <c r="L72" s="237" t="s">
        <v>1</v>
      </c>
      <c r="M72" s="237" t="s">
        <v>1</v>
      </c>
    </row>
    <row r="73" spans="1:13" ht="89.25" customHeight="1">
      <c r="A73" s="236" t="s">
        <v>6</v>
      </c>
      <c r="B73" s="236" t="s">
        <v>1</v>
      </c>
      <c r="C73" s="237" t="s">
        <v>418</v>
      </c>
      <c r="D73" s="237" t="s">
        <v>1</v>
      </c>
      <c r="E73" s="237" t="s">
        <v>1</v>
      </c>
      <c r="F73" s="237" t="s">
        <v>1</v>
      </c>
      <c r="G73" s="237" t="s">
        <v>1</v>
      </c>
      <c r="H73" s="237" t="s">
        <v>1</v>
      </c>
      <c r="I73" s="237" t="s">
        <v>1</v>
      </c>
      <c r="J73" s="237" t="s">
        <v>1</v>
      </c>
      <c r="K73" s="237" t="s">
        <v>1</v>
      </c>
      <c r="L73" s="237" t="s">
        <v>1</v>
      </c>
      <c r="M73" s="237" t="s">
        <v>1</v>
      </c>
    </row>
    <row r="74" spans="1:13" ht="21.95" customHeight="1">
      <c r="A74" s="236" t="s">
        <v>8</v>
      </c>
      <c r="B74" s="236" t="s">
        <v>1</v>
      </c>
      <c r="C74" s="237" t="s">
        <v>9</v>
      </c>
      <c r="D74" s="237" t="s">
        <v>1</v>
      </c>
      <c r="E74" s="237" t="s">
        <v>1</v>
      </c>
      <c r="F74" s="237" t="s">
        <v>1</v>
      </c>
      <c r="G74" s="237" t="s">
        <v>1</v>
      </c>
      <c r="H74" s="237" t="s">
        <v>1</v>
      </c>
      <c r="I74" s="237" t="s">
        <v>1</v>
      </c>
      <c r="J74" s="237" t="s">
        <v>1</v>
      </c>
      <c r="K74" s="237" t="s">
        <v>1</v>
      </c>
      <c r="L74" s="237" t="s">
        <v>1</v>
      </c>
      <c r="M74" s="237" t="s">
        <v>1</v>
      </c>
    </row>
    <row r="75" spans="1:13" ht="21.95" customHeight="1">
      <c r="A75" s="236" t="s">
        <v>10</v>
      </c>
      <c r="B75" s="236" t="s">
        <v>1</v>
      </c>
      <c r="C75" s="237" t="s">
        <v>402</v>
      </c>
      <c r="D75" s="237" t="s">
        <v>1</v>
      </c>
      <c r="E75" s="237" t="s">
        <v>1</v>
      </c>
      <c r="F75" s="237" t="s">
        <v>1</v>
      </c>
      <c r="G75" s="237" t="s">
        <v>1</v>
      </c>
      <c r="H75" s="237" t="s">
        <v>1</v>
      </c>
      <c r="I75" s="237" t="s">
        <v>1</v>
      </c>
      <c r="J75" s="237" t="s">
        <v>1</v>
      </c>
      <c r="K75" s="237" t="s">
        <v>1</v>
      </c>
      <c r="L75" s="237" t="s">
        <v>1</v>
      </c>
      <c r="M75" s="237" t="s">
        <v>1</v>
      </c>
    </row>
    <row r="76" spans="1:13" ht="21.95" customHeight="1">
      <c r="A76" s="236" t="s">
        <v>12</v>
      </c>
      <c r="B76" s="236" t="s">
        <v>1</v>
      </c>
      <c r="C76" s="237" t="s">
        <v>419</v>
      </c>
      <c r="D76" s="237" t="s">
        <v>1</v>
      </c>
      <c r="E76" s="237" t="s">
        <v>1</v>
      </c>
      <c r="F76" s="237" t="s">
        <v>1</v>
      </c>
      <c r="G76" s="237" t="s">
        <v>1</v>
      </c>
      <c r="H76" s="237" t="s">
        <v>1</v>
      </c>
      <c r="I76" s="237" t="s">
        <v>1</v>
      </c>
      <c r="J76" s="237" t="s">
        <v>1</v>
      </c>
      <c r="K76" s="237" t="s">
        <v>1</v>
      </c>
      <c r="L76" s="237" t="s">
        <v>1</v>
      </c>
      <c r="M76" s="237" t="s">
        <v>1</v>
      </c>
    </row>
    <row r="77" spans="1:13" ht="33" customHeight="1">
      <c r="A77" s="236" t="s">
        <v>14</v>
      </c>
      <c r="B77" s="236" t="s">
        <v>1</v>
      </c>
      <c r="C77" s="237" t="s">
        <v>513</v>
      </c>
      <c r="D77" s="237" t="s">
        <v>1</v>
      </c>
      <c r="E77" s="237" t="s">
        <v>1</v>
      </c>
      <c r="F77" s="237" t="s">
        <v>1</v>
      </c>
      <c r="G77" s="237" t="s">
        <v>1</v>
      </c>
      <c r="H77" s="237" t="s">
        <v>1</v>
      </c>
      <c r="I77" s="237" t="s">
        <v>1</v>
      </c>
      <c r="J77" s="237" t="s">
        <v>1</v>
      </c>
      <c r="K77" s="237" t="s">
        <v>1</v>
      </c>
      <c r="L77" s="237" t="s">
        <v>1</v>
      </c>
      <c r="M77" s="237" t="s">
        <v>1</v>
      </c>
    </row>
    <row r="78" spans="1:13" ht="77.25" customHeight="1">
      <c r="A78" s="236" t="s">
        <v>16</v>
      </c>
      <c r="B78" s="236" t="s">
        <v>1</v>
      </c>
      <c r="C78" s="237" t="s">
        <v>514</v>
      </c>
      <c r="D78" s="237" t="s">
        <v>1</v>
      </c>
      <c r="E78" s="237" t="s">
        <v>1</v>
      </c>
      <c r="F78" s="237" t="s">
        <v>1</v>
      </c>
      <c r="G78" s="237" t="s">
        <v>1</v>
      </c>
      <c r="H78" s="237" t="s">
        <v>1</v>
      </c>
      <c r="I78" s="237" t="s">
        <v>1</v>
      </c>
      <c r="J78" s="237" t="s">
        <v>1</v>
      </c>
      <c r="K78" s="237" t="s">
        <v>1</v>
      </c>
      <c r="L78" s="237" t="s">
        <v>1</v>
      </c>
      <c r="M78" s="237" t="s">
        <v>1</v>
      </c>
    </row>
    <row r="79" spans="1:13" ht="69.75" customHeight="1">
      <c r="A79" s="233" t="s">
        <v>18</v>
      </c>
      <c r="B79" s="233"/>
      <c r="C79" s="228" t="s">
        <v>422</v>
      </c>
      <c r="D79" s="228"/>
      <c r="E79" s="228"/>
      <c r="F79" s="228"/>
      <c r="G79" s="228"/>
      <c r="H79" s="228"/>
      <c r="I79" s="228"/>
      <c r="J79" s="228"/>
      <c r="K79" s="228"/>
      <c r="L79" s="228"/>
      <c r="M79" s="228"/>
    </row>
    <row r="80" spans="1:13" ht="20.100000000000001" customHeight="1">
      <c r="A80" s="232" t="s">
        <v>20</v>
      </c>
      <c r="B80" s="232" t="s">
        <v>1</v>
      </c>
      <c r="C80" s="232" t="s">
        <v>1</v>
      </c>
      <c r="D80" s="232" t="s">
        <v>1</v>
      </c>
      <c r="E80" s="232" t="s">
        <v>1</v>
      </c>
      <c r="F80" s="232" t="s">
        <v>1</v>
      </c>
      <c r="G80" s="232" t="s">
        <v>1</v>
      </c>
      <c r="H80" s="232" t="s">
        <v>1</v>
      </c>
      <c r="I80" s="232" t="s">
        <v>1</v>
      </c>
      <c r="J80" s="232" t="s">
        <v>1</v>
      </c>
      <c r="K80" s="232" t="s">
        <v>1</v>
      </c>
      <c r="L80" s="232" t="s">
        <v>1</v>
      </c>
      <c r="M80" s="232" t="s">
        <v>1</v>
      </c>
    </row>
    <row r="81" spans="1:13" ht="27.95" customHeight="1">
      <c r="A81" s="32" t="s">
        <v>21</v>
      </c>
      <c r="B81" s="32" t="s">
        <v>22</v>
      </c>
      <c r="C81" s="32" t="s">
        <v>23</v>
      </c>
      <c r="D81" s="32" t="s">
        <v>24</v>
      </c>
      <c r="E81" s="32" t="s">
        <v>25</v>
      </c>
      <c r="F81" s="32" t="s">
        <v>26</v>
      </c>
      <c r="G81" s="32" t="s">
        <v>27</v>
      </c>
      <c r="H81" s="32" t="s">
        <v>28</v>
      </c>
      <c r="I81" s="32" t="s">
        <v>29</v>
      </c>
      <c r="J81" s="32" t="s">
        <v>30</v>
      </c>
      <c r="K81" s="145" t="s">
        <v>31</v>
      </c>
      <c r="L81" s="32" t="s">
        <v>32</v>
      </c>
      <c r="M81" s="32" t="s">
        <v>33</v>
      </c>
    </row>
    <row r="82" spans="1:13" ht="114.75" customHeight="1">
      <c r="A82" s="47" t="s">
        <v>515</v>
      </c>
      <c r="B82" s="47" t="s">
        <v>499</v>
      </c>
      <c r="C82" s="47" t="s">
        <v>516</v>
      </c>
      <c r="D82" s="44" t="s">
        <v>517</v>
      </c>
      <c r="E82" s="47" t="s">
        <v>70</v>
      </c>
      <c r="F82" s="47" t="s">
        <v>427</v>
      </c>
      <c r="G82" s="47" t="s">
        <v>153</v>
      </c>
      <c r="H82" s="47" t="s">
        <v>450</v>
      </c>
      <c r="I82" s="47" t="s">
        <v>518</v>
      </c>
      <c r="J82" s="113" t="s">
        <v>503</v>
      </c>
      <c r="K82" s="164">
        <f>0.25*6</f>
        <v>1.5</v>
      </c>
      <c r="L82" s="114">
        <v>272330700</v>
      </c>
      <c r="M82" s="115">
        <f>+L82*K82</f>
        <v>408496050</v>
      </c>
    </row>
    <row r="83" spans="1:13" ht="114" customHeight="1">
      <c r="A83" s="47" t="s">
        <v>519</v>
      </c>
      <c r="B83" s="47" t="s">
        <v>499</v>
      </c>
      <c r="C83" s="47" t="s">
        <v>520</v>
      </c>
      <c r="D83" s="44" t="s">
        <v>521</v>
      </c>
      <c r="E83" s="47" t="s">
        <v>38</v>
      </c>
      <c r="F83" s="47" t="s">
        <v>427</v>
      </c>
      <c r="G83" s="47" t="s">
        <v>163</v>
      </c>
      <c r="H83" s="47" t="s">
        <v>1</v>
      </c>
      <c r="I83" s="47" t="s">
        <v>522</v>
      </c>
      <c r="J83" s="113" t="s">
        <v>503</v>
      </c>
      <c r="K83" s="164">
        <f>0.25*6</f>
        <v>1.5</v>
      </c>
      <c r="L83" s="114">
        <v>272330700</v>
      </c>
      <c r="M83" s="115">
        <f t="shared" ref="M83:M84" si="0">+L83*K83</f>
        <v>408496050</v>
      </c>
    </row>
    <row r="84" spans="1:13" ht="115.5" customHeight="1">
      <c r="A84" s="47" t="s">
        <v>523</v>
      </c>
      <c r="B84" s="47" t="s">
        <v>443</v>
      </c>
      <c r="C84" s="47" t="s">
        <v>524</v>
      </c>
      <c r="D84" s="44" t="s">
        <v>525</v>
      </c>
      <c r="E84" s="47" t="s">
        <v>70</v>
      </c>
      <c r="F84" s="47" t="s">
        <v>427</v>
      </c>
      <c r="G84" s="47" t="s">
        <v>163</v>
      </c>
      <c r="H84" s="47" t="s">
        <v>450</v>
      </c>
      <c r="I84" s="47" t="s">
        <v>522</v>
      </c>
      <c r="J84" s="113" t="s">
        <v>503</v>
      </c>
      <c r="K84" s="164">
        <f>0.25*6</f>
        <v>1.5</v>
      </c>
      <c r="L84" s="114">
        <v>272330700</v>
      </c>
      <c r="M84" s="115">
        <f t="shared" si="0"/>
        <v>408496050</v>
      </c>
    </row>
    <row r="85" spans="1:13" ht="24" customHeight="1">
      <c r="A85" s="248" t="s">
        <v>60</v>
      </c>
      <c r="B85" s="248" t="s">
        <v>1</v>
      </c>
      <c r="C85" s="248" t="s">
        <v>1</v>
      </c>
      <c r="D85" s="248" t="s">
        <v>1</v>
      </c>
      <c r="E85" s="248" t="s">
        <v>1</v>
      </c>
      <c r="F85" s="248" t="s">
        <v>1</v>
      </c>
      <c r="G85" s="248" t="s">
        <v>1</v>
      </c>
      <c r="H85" s="248" t="s">
        <v>1</v>
      </c>
      <c r="I85" s="248" t="s">
        <v>1</v>
      </c>
      <c r="J85" s="248" t="s">
        <v>1</v>
      </c>
      <c r="K85" s="248" t="s">
        <v>1</v>
      </c>
      <c r="L85" s="248" t="s">
        <v>1</v>
      </c>
      <c r="M85" s="33">
        <f>SUM(M82:M84)</f>
        <v>1225488150</v>
      </c>
    </row>
    <row r="88" spans="1:13" ht="27.95" customHeight="1">
      <c r="A88" s="239" t="s">
        <v>526</v>
      </c>
      <c r="B88" s="239" t="s">
        <v>1</v>
      </c>
      <c r="C88" s="239" t="s">
        <v>1</v>
      </c>
      <c r="D88" s="239" t="s">
        <v>1</v>
      </c>
      <c r="E88" s="239" t="s">
        <v>1</v>
      </c>
      <c r="F88" s="239" t="s">
        <v>1</v>
      </c>
      <c r="G88" s="239" t="s">
        <v>1</v>
      </c>
      <c r="H88" s="239" t="s">
        <v>1</v>
      </c>
      <c r="I88" s="239" t="s">
        <v>1</v>
      </c>
      <c r="J88" s="239" t="s">
        <v>1</v>
      </c>
      <c r="K88" s="239" t="s">
        <v>1</v>
      </c>
      <c r="L88" s="239" t="s">
        <v>1</v>
      </c>
      <c r="M88" s="239" t="s">
        <v>1</v>
      </c>
    </row>
    <row r="89" spans="1:13" ht="18" customHeight="1">
      <c r="A89" s="240" t="s">
        <v>2</v>
      </c>
      <c r="B89" s="240" t="s">
        <v>1</v>
      </c>
      <c r="C89" s="240" t="s">
        <v>1</v>
      </c>
      <c r="D89" s="240" t="s">
        <v>1</v>
      </c>
      <c r="E89" s="240" t="s">
        <v>1</v>
      </c>
      <c r="F89" s="240" t="s">
        <v>1</v>
      </c>
      <c r="G89" s="240" t="s">
        <v>1</v>
      </c>
      <c r="H89" s="240" t="s">
        <v>1</v>
      </c>
      <c r="I89" s="240" t="s">
        <v>1</v>
      </c>
      <c r="J89" s="240" t="s">
        <v>1</v>
      </c>
      <c r="K89" s="240" t="s">
        <v>1</v>
      </c>
      <c r="L89" s="240" t="s">
        <v>1</v>
      </c>
      <c r="M89" s="240" t="s">
        <v>1</v>
      </c>
    </row>
    <row r="90" spans="1:13" ht="20.100000000000001" customHeight="1">
      <c r="A90" s="232" t="s">
        <v>3</v>
      </c>
      <c r="B90" s="232" t="s">
        <v>1</v>
      </c>
      <c r="C90" s="232" t="s">
        <v>1</v>
      </c>
      <c r="D90" s="232" t="s">
        <v>1</v>
      </c>
      <c r="E90" s="232" t="s">
        <v>1</v>
      </c>
      <c r="F90" s="232" t="s">
        <v>1</v>
      </c>
      <c r="G90" s="232" t="s">
        <v>1</v>
      </c>
      <c r="H90" s="232" t="s">
        <v>1</v>
      </c>
      <c r="I90" s="232" t="s">
        <v>1</v>
      </c>
      <c r="J90" s="232" t="s">
        <v>1</v>
      </c>
      <c r="K90" s="232" t="s">
        <v>1</v>
      </c>
      <c r="L90" s="232" t="s">
        <v>1</v>
      </c>
      <c r="M90" s="232" t="s">
        <v>1</v>
      </c>
    </row>
    <row r="91" spans="1:13" ht="21.95" customHeight="1">
      <c r="A91" s="236" t="s">
        <v>4</v>
      </c>
      <c r="B91" s="236" t="s">
        <v>1</v>
      </c>
      <c r="C91" s="237" t="s">
        <v>527</v>
      </c>
      <c r="D91" s="237" t="s">
        <v>1</v>
      </c>
      <c r="E91" s="237" t="s">
        <v>1</v>
      </c>
      <c r="F91" s="237" t="s">
        <v>1</v>
      </c>
      <c r="G91" s="237" t="s">
        <v>1</v>
      </c>
      <c r="H91" s="237" t="s">
        <v>1</v>
      </c>
      <c r="I91" s="237" t="s">
        <v>1</v>
      </c>
      <c r="J91" s="237" t="s">
        <v>1</v>
      </c>
      <c r="K91" s="237" t="s">
        <v>1</v>
      </c>
      <c r="L91" s="237" t="s">
        <v>1</v>
      </c>
      <c r="M91" s="237" t="s">
        <v>1</v>
      </c>
    </row>
    <row r="92" spans="1:13" ht="95.25" customHeight="1">
      <c r="A92" s="236" t="s">
        <v>6</v>
      </c>
      <c r="B92" s="236" t="s">
        <v>1</v>
      </c>
      <c r="C92" s="237" t="s">
        <v>418</v>
      </c>
      <c r="D92" s="237" t="s">
        <v>1</v>
      </c>
      <c r="E92" s="237" t="s">
        <v>1</v>
      </c>
      <c r="F92" s="237" t="s">
        <v>1</v>
      </c>
      <c r="G92" s="237" t="s">
        <v>1</v>
      </c>
      <c r="H92" s="237" t="s">
        <v>1</v>
      </c>
      <c r="I92" s="237" t="s">
        <v>1</v>
      </c>
      <c r="J92" s="237" t="s">
        <v>1</v>
      </c>
      <c r="K92" s="237" t="s">
        <v>1</v>
      </c>
      <c r="L92" s="237" t="s">
        <v>1</v>
      </c>
      <c r="M92" s="237" t="s">
        <v>1</v>
      </c>
    </row>
    <row r="93" spans="1:13" ht="21.95" customHeight="1">
      <c r="A93" s="236" t="s">
        <v>8</v>
      </c>
      <c r="B93" s="236" t="s">
        <v>1</v>
      </c>
      <c r="C93" s="237" t="s">
        <v>9</v>
      </c>
      <c r="D93" s="237" t="s">
        <v>1</v>
      </c>
      <c r="E93" s="237" t="s">
        <v>1</v>
      </c>
      <c r="F93" s="237" t="s">
        <v>1</v>
      </c>
      <c r="G93" s="237" t="s">
        <v>1</v>
      </c>
      <c r="H93" s="237" t="s">
        <v>1</v>
      </c>
      <c r="I93" s="237" t="s">
        <v>1</v>
      </c>
      <c r="J93" s="237" t="s">
        <v>1</v>
      </c>
      <c r="K93" s="237" t="s">
        <v>1</v>
      </c>
      <c r="L93" s="237" t="s">
        <v>1</v>
      </c>
      <c r="M93" s="237" t="s">
        <v>1</v>
      </c>
    </row>
    <row r="94" spans="1:13" ht="21.95" customHeight="1">
      <c r="A94" s="236" t="s">
        <v>10</v>
      </c>
      <c r="B94" s="236" t="s">
        <v>1</v>
      </c>
      <c r="C94" s="237" t="s">
        <v>402</v>
      </c>
      <c r="D94" s="237" t="s">
        <v>1</v>
      </c>
      <c r="E94" s="237" t="s">
        <v>1</v>
      </c>
      <c r="F94" s="237" t="s">
        <v>1</v>
      </c>
      <c r="G94" s="237" t="s">
        <v>1</v>
      </c>
      <c r="H94" s="237" t="s">
        <v>1</v>
      </c>
      <c r="I94" s="237" t="s">
        <v>1</v>
      </c>
      <c r="J94" s="237" t="s">
        <v>1</v>
      </c>
      <c r="K94" s="237" t="s">
        <v>1</v>
      </c>
      <c r="L94" s="237" t="s">
        <v>1</v>
      </c>
      <c r="M94" s="237" t="s">
        <v>1</v>
      </c>
    </row>
    <row r="95" spans="1:13" ht="21.95" customHeight="1">
      <c r="A95" s="236" t="s">
        <v>12</v>
      </c>
      <c r="B95" s="236" t="s">
        <v>1</v>
      </c>
      <c r="C95" s="237" t="s">
        <v>419</v>
      </c>
      <c r="D95" s="237" t="s">
        <v>1</v>
      </c>
      <c r="E95" s="237" t="s">
        <v>1</v>
      </c>
      <c r="F95" s="237" t="s">
        <v>1</v>
      </c>
      <c r="G95" s="237" t="s">
        <v>1</v>
      </c>
      <c r="H95" s="237" t="s">
        <v>1</v>
      </c>
      <c r="I95" s="237" t="s">
        <v>1</v>
      </c>
      <c r="J95" s="237" t="s">
        <v>1</v>
      </c>
      <c r="K95" s="237" t="s">
        <v>1</v>
      </c>
      <c r="L95" s="237" t="s">
        <v>1</v>
      </c>
      <c r="M95" s="237" t="s">
        <v>1</v>
      </c>
    </row>
    <row r="96" spans="1:13" ht="36.75" customHeight="1">
      <c r="A96" s="236" t="s">
        <v>14</v>
      </c>
      <c r="B96" s="236" t="s">
        <v>1</v>
      </c>
      <c r="C96" s="237" t="s">
        <v>528</v>
      </c>
      <c r="D96" s="237" t="s">
        <v>1</v>
      </c>
      <c r="E96" s="237" t="s">
        <v>1</v>
      </c>
      <c r="F96" s="237" t="s">
        <v>1</v>
      </c>
      <c r="G96" s="237" t="s">
        <v>1</v>
      </c>
      <c r="H96" s="237" t="s">
        <v>1</v>
      </c>
      <c r="I96" s="237" t="s">
        <v>1</v>
      </c>
      <c r="J96" s="237" t="s">
        <v>1</v>
      </c>
      <c r="K96" s="237" t="s">
        <v>1</v>
      </c>
      <c r="L96" s="237" t="s">
        <v>1</v>
      </c>
      <c r="M96" s="237" t="s">
        <v>1</v>
      </c>
    </row>
    <row r="97" spans="1:13" ht="57.75" customHeight="1">
      <c r="A97" s="236" t="s">
        <v>16</v>
      </c>
      <c r="B97" s="236" t="s">
        <v>1</v>
      </c>
      <c r="C97" s="238" t="s">
        <v>529</v>
      </c>
      <c r="D97" s="238" t="s">
        <v>1</v>
      </c>
      <c r="E97" s="238" t="s">
        <v>1</v>
      </c>
      <c r="F97" s="238" t="s">
        <v>1</v>
      </c>
      <c r="G97" s="238" t="s">
        <v>1</v>
      </c>
      <c r="H97" s="238" t="s">
        <v>1</v>
      </c>
      <c r="I97" s="238" t="s">
        <v>1</v>
      </c>
      <c r="J97" s="238" t="s">
        <v>1</v>
      </c>
      <c r="K97" s="238" t="s">
        <v>1</v>
      </c>
      <c r="L97" s="238" t="s">
        <v>1</v>
      </c>
      <c r="M97" s="238" t="s">
        <v>1</v>
      </c>
    </row>
    <row r="98" spans="1:13" ht="55.5" customHeight="1">
      <c r="A98" s="233" t="s">
        <v>18</v>
      </c>
      <c r="B98" s="233"/>
      <c r="C98" s="228" t="s">
        <v>422</v>
      </c>
      <c r="D98" s="228"/>
      <c r="E98" s="228"/>
      <c r="F98" s="228"/>
      <c r="G98" s="228"/>
      <c r="H98" s="228"/>
      <c r="I98" s="228"/>
      <c r="J98" s="228"/>
      <c r="K98" s="228"/>
      <c r="L98" s="228"/>
      <c r="M98" s="228"/>
    </row>
    <row r="99" spans="1:13" ht="20.100000000000001" customHeight="1">
      <c r="A99" s="232" t="s">
        <v>20</v>
      </c>
      <c r="B99" s="232" t="s">
        <v>1</v>
      </c>
      <c r="C99" s="232" t="s">
        <v>1</v>
      </c>
      <c r="D99" s="232" t="s">
        <v>1</v>
      </c>
      <c r="E99" s="232" t="s">
        <v>1</v>
      </c>
      <c r="F99" s="232" t="s">
        <v>1</v>
      </c>
      <c r="G99" s="232" t="s">
        <v>1</v>
      </c>
      <c r="H99" s="232" t="s">
        <v>1</v>
      </c>
      <c r="I99" s="232" t="s">
        <v>1</v>
      </c>
      <c r="J99" s="232" t="s">
        <v>1</v>
      </c>
      <c r="K99" s="232" t="s">
        <v>1</v>
      </c>
      <c r="L99" s="232" t="s">
        <v>1</v>
      </c>
      <c r="M99" s="232" t="s">
        <v>1</v>
      </c>
    </row>
    <row r="100" spans="1:13" ht="27.95" customHeight="1">
      <c r="A100" s="32" t="s">
        <v>21</v>
      </c>
      <c r="B100" s="32" t="s">
        <v>22</v>
      </c>
      <c r="C100" s="32" t="s">
        <v>23</v>
      </c>
      <c r="D100" s="32" t="s">
        <v>24</v>
      </c>
      <c r="E100" s="32" t="s">
        <v>25</v>
      </c>
      <c r="F100" s="32" t="s">
        <v>26</v>
      </c>
      <c r="G100" s="32" t="s">
        <v>27</v>
      </c>
      <c r="H100" s="32" t="s">
        <v>28</v>
      </c>
      <c r="I100" s="32" t="s">
        <v>29</v>
      </c>
      <c r="J100" s="32" t="s">
        <v>30</v>
      </c>
      <c r="K100" s="145" t="s">
        <v>31</v>
      </c>
      <c r="L100" s="32" t="s">
        <v>32</v>
      </c>
      <c r="M100" s="32" t="s">
        <v>33</v>
      </c>
    </row>
    <row r="101" spans="1:13" ht="96.75" customHeight="1">
      <c r="A101" s="44" t="s">
        <v>530</v>
      </c>
      <c r="B101" s="44" t="s">
        <v>531</v>
      </c>
      <c r="C101" s="44" t="s">
        <v>532</v>
      </c>
      <c r="D101" s="44" t="s">
        <v>533</v>
      </c>
      <c r="E101" s="44" t="s">
        <v>94</v>
      </c>
      <c r="F101" s="44" t="s">
        <v>427</v>
      </c>
      <c r="G101" s="44" t="s">
        <v>40</v>
      </c>
      <c r="H101" s="44" t="s">
        <v>96</v>
      </c>
      <c r="I101" s="44" t="s">
        <v>534</v>
      </c>
      <c r="J101" s="282" t="s">
        <v>190</v>
      </c>
      <c r="K101" s="262">
        <v>6</v>
      </c>
      <c r="L101" s="276">
        <v>138975657</v>
      </c>
      <c r="M101" s="279">
        <f>+L101*K101</f>
        <v>833853942</v>
      </c>
    </row>
    <row r="102" spans="1:13" ht="78" customHeight="1">
      <c r="A102" s="44" t="s">
        <v>535</v>
      </c>
      <c r="B102" s="44" t="s">
        <v>531</v>
      </c>
      <c r="C102" s="44" t="s">
        <v>536</v>
      </c>
      <c r="D102" s="44" t="s">
        <v>537</v>
      </c>
      <c r="E102" s="44" t="s">
        <v>94</v>
      </c>
      <c r="F102" s="44" t="s">
        <v>427</v>
      </c>
      <c r="G102" s="44" t="s">
        <v>40</v>
      </c>
      <c r="H102" s="44" t="s">
        <v>96</v>
      </c>
      <c r="I102" s="44" t="s">
        <v>534</v>
      </c>
      <c r="J102" s="283"/>
      <c r="K102" s="219"/>
      <c r="L102" s="277"/>
      <c r="M102" s="280"/>
    </row>
    <row r="103" spans="1:13" ht="90.75" customHeight="1">
      <c r="A103" s="44" t="s">
        <v>538</v>
      </c>
      <c r="B103" s="44" t="s">
        <v>531</v>
      </c>
      <c r="C103" s="44" t="s">
        <v>539</v>
      </c>
      <c r="D103" s="44" t="s">
        <v>540</v>
      </c>
      <c r="E103" s="44" t="s">
        <v>94</v>
      </c>
      <c r="F103" s="44" t="s">
        <v>427</v>
      </c>
      <c r="G103" s="44" t="s">
        <v>40</v>
      </c>
      <c r="H103" s="44" t="s">
        <v>96</v>
      </c>
      <c r="I103" s="44" t="s">
        <v>534</v>
      </c>
      <c r="J103" s="283"/>
      <c r="K103" s="219"/>
      <c r="L103" s="277"/>
      <c r="M103" s="280"/>
    </row>
    <row r="104" spans="1:13" ht="83.25" customHeight="1">
      <c r="A104" s="44" t="s">
        <v>541</v>
      </c>
      <c r="B104" s="44" t="s">
        <v>531</v>
      </c>
      <c r="C104" s="44" t="s">
        <v>542</v>
      </c>
      <c r="D104" s="44" t="s">
        <v>543</v>
      </c>
      <c r="E104" s="44" t="s">
        <v>94</v>
      </c>
      <c r="F104" s="44" t="s">
        <v>427</v>
      </c>
      <c r="G104" s="44" t="s">
        <v>40</v>
      </c>
      <c r="H104" s="44" t="s">
        <v>96</v>
      </c>
      <c r="I104" s="44" t="s">
        <v>534</v>
      </c>
      <c r="J104" s="283"/>
      <c r="K104" s="219"/>
      <c r="L104" s="277"/>
      <c r="M104" s="280"/>
    </row>
    <row r="105" spans="1:13" ht="82.5" customHeight="1">
      <c r="A105" s="44" t="s">
        <v>544</v>
      </c>
      <c r="B105" s="44" t="s">
        <v>531</v>
      </c>
      <c r="C105" s="44" t="s">
        <v>545</v>
      </c>
      <c r="D105" s="44" t="s">
        <v>546</v>
      </c>
      <c r="E105" s="44" t="s">
        <v>94</v>
      </c>
      <c r="F105" s="44" t="s">
        <v>427</v>
      </c>
      <c r="G105" s="44" t="s">
        <v>40</v>
      </c>
      <c r="H105" s="44" t="s">
        <v>96</v>
      </c>
      <c r="I105" s="44" t="s">
        <v>534</v>
      </c>
      <c r="J105" s="283"/>
      <c r="K105" s="219"/>
      <c r="L105" s="277"/>
      <c r="M105" s="280"/>
    </row>
    <row r="106" spans="1:13" ht="69.75" customHeight="1">
      <c r="A106" s="44" t="s">
        <v>547</v>
      </c>
      <c r="B106" s="44" t="s">
        <v>531</v>
      </c>
      <c r="C106" s="44" t="s">
        <v>548</v>
      </c>
      <c r="D106" s="44" t="s">
        <v>549</v>
      </c>
      <c r="E106" s="44" t="s">
        <v>94</v>
      </c>
      <c r="F106" s="44" t="s">
        <v>427</v>
      </c>
      <c r="G106" s="44" t="s">
        <v>40</v>
      </c>
      <c r="H106" s="44" t="s">
        <v>96</v>
      </c>
      <c r="I106" s="44" t="s">
        <v>534</v>
      </c>
      <c r="J106" s="283"/>
      <c r="K106" s="219"/>
      <c r="L106" s="277"/>
      <c r="M106" s="280"/>
    </row>
    <row r="107" spans="1:13" ht="90" customHeight="1">
      <c r="A107" s="44" t="s">
        <v>550</v>
      </c>
      <c r="B107" s="44" t="s">
        <v>551</v>
      </c>
      <c r="C107" s="44" t="s">
        <v>552</v>
      </c>
      <c r="D107" s="44" t="s">
        <v>553</v>
      </c>
      <c r="E107" s="44" t="s">
        <v>94</v>
      </c>
      <c r="F107" s="44" t="s">
        <v>427</v>
      </c>
      <c r="G107" s="44" t="s">
        <v>40</v>
      </c>
      <c r="H107" s="44" t="s">
        <v>96</v>
      </c>
      <c r="I107" s="44" t="s">
        <v>534</v>
      </c>
      <c r="J107" s="283"/>
      <c r="K107" s="219"/>
      <c r="L107" s="277"/>
      <c r="M107" s="280"/>
    </row>
    <row r="108" spans="1:13" ht="90.75" customHeight="1">
      <c r="A108" s="44" t="s">
        <v>554</v>
      </c>
      <c r="B108" s="44" t="s">
        <v>551</v>
      </c>
      <c r="C108" s="44" t="s">
        <v>555</v>
      </c>
      <c r="D108" s="44" t="s">
        <v>556</v>
      </c>
      <c r="E108" s="44" t="s">
        <v>94</v>
      </c>
      <c r="F108" s="44" t="s">
        <v>427</v>
      </c>
      <c r="G108" s="44" t="s">
        <v>40</v>
      </c>
      <c r="H108" s="44" t="s">
        <v>96</v>
      </c>
      <c r="I108" s="44" t="s">
        <v>534</v>
      </c>
      <c r="J108" s="283"/>
      <c r="K108" s="219"/>
      <c r="L108" s="277"/>
      <c r="M108" s="280"/>
    </row>
    <row r="109" spans="1:13" ht="141.75" customHeight="1">
      <c r="A109" s="44" t="s">
        <v>557</v>
      </c>
      <c r="B109" s="44" t="s">
        <v>558</v>
      </c>
      <c r="C109" s="44" t="s">
        <v>559</v>
      </c>
      <c r="D109" s="44" t="s">
        <v>560</v>
      </c>
      <c r="E109" s="44" t="s">
        <v>94</v>
      </c>
      <c r="F109" s="44" t="s">
        <v>427</v>
      </c>
      <c r="G109" s="44" t="s">
        <v>40</v>
      </c>
      <c r="H109" s="44" t="s">
        <v>96</v>
      </c>
      <c r="I109" s="44" t="s">
        <v>534</v>
      </c>
      <c r="J109" s="283"/>
      <c r="K109" s="219"/>
      <c r="L109" s="277"/>
      <c r="M109" s="280"/>
    </row>
    <row r="110" spans="1:13" ht="85.5" customHeight="1">
      <c r="A110" s="44" t="s">
        <v>561</v>
      </c>
      <c r="B110" s="44" t="s">
        <v>558</v>
      </c>
      <c r="C110" s="44" t="s">
        <v>562</v>
      </c>
      <c r="D110" s="44" t="s">
        <v>563</v>
      </c>
      <c r="E110" s="44" t="s">
        <v>94</v>
      </c>
      <c r="F110" s="44" t="s">
        <v>427</v>
      </c>
      <c r="G110" s="44" t="s">
        <v>40</v>
      </c>
      <c r="H110" s="44" t="s">
        <v>96</v>
      </c>
      <c r="I110" s="44" t="s">
        <v>534</v>
      </c>
      <c r="J110" s="283"/>
      <c r="K110" s="219"/>
      <c r="L110" s="277"/>
      <c r="M110" s="280"/>
    </row>
    <row r="111" spans="1:13" ht="95.25" customHeight="1">
      <c r="A111" s="44" t="s">
        <v>564</v>
      </c>
      <c r="B111" s="44" t="s">
        <v>558</v>
      </c>
      <c r="C111" s="44" t="s">
        <v>565</v>
      </c>
      <c r="D111" s="44" t="s">
        <v>566</v>
      </c>
      <c r="E111" s="44" t="s">
        <v>94</v>
      </c>
      <c r="F111" s="44" t="s">
        <v>427</v>
      </c>
      <c r="G111" s="44" t="s">
        <v>40</v>
      </c>
      <c r="H111" s="44" t="s">
        <v>96</v>
      </c>
      <c r="I111" s="44" t="s">
        <v>534</v>
      </c>
      <c r="J111" s="284"/>
      <c r="K111" s="263"/>
      <c r="L111" s="278"/>
      <c r="M111" s="281"/>
    </row>
    <row r="112" spans="1:13" ht="24" customHeight="1">
      <c r="A112" s="20" t="s">
        <v>60</v>
      </c>
      <c r="B112" s="20" t="s">
        <v>1</v>
      </c>
      <c r="C112" s="20" t="s">
        <v>1</v>
      </c>
      <c r="D112" s="20" t="s">
        <v>1</v>
      </c>
      <c r="E112" s="20" t="s">
        <v>1</v>
      </c>
      <c r="F112" s="20" t="s">
        <v>1</v>
      </c>
      <c r="G112" s="20" t="s">
        <v>1</v>
      </c>
      <c r="H112" s="20" t="s">
        <v>1</v>
      </c>
      <c r="I112" s="20" t="s">
        <v>1</v>
      </c>
      <c r="J112" s="20" t="s">
        <v>1</v>
      </c>
      <c r="K112" s="165" t="s">
        <v>1</v>
      </c>
      <c r="L112" s="20" t="s">
        <v>1</v>
      </c>
      <c r="M112" s="33">
        <f>SUM(M101)</f>
        <v>833853942</v>
      </c>
    </row>
  </sheetData>
  <mergeCells count="119">
    <mergeCell ref="K101:K111"/>
    <mergeCell ref="L101:L111"/>
    <mergeCell ref="M101:M111"/>
    <mergeCell ref="J101:J111"/>
    <mergeCell ref="K28:K30"/>
    <mergeCell ref="L28:L30"/>
    <mergeCell ref="M28:M30"/>
    <mergeCell ref="C93:M93"/>
    <mergeCell ref="A94:B94"/>
    <mergeCell ref="C94:M94"/>
    <mergeCell ref="A95:B95"/>
    <mergeCell ref="C95:M95"/>
    <mergeCell ref="A74:B74"/>
    <mergeCell ref="C74:M74"/>
    <mergeCell ref="A75:B75"/>
    <mergeCell ref="C75:M75"/>
    <mergeCell ref="A76:B76"/>
    <mergeCell ref="C76:M76"/>
    <mergeCell ref="A92:B92"/>
    <mergeCell ref="C92:M92"/>
    <mergeCell ref="A77:B77"/>
    <mergeCell ref="C77:M77"/>
    <mergeCell ref="A78:B78"/>
    <mergeCell ref="C78:M78"/>
    <mergeCell ref="A69:M69"/>
    <mergeCell ref="A70:M70"/>
    <mergeCell ref="A71:M71"/>
    <mergeCell ref="A96:B96"/>
    <mergeCell ref="C96:M96"/>
    <mergeCell ref="A97:B97"/>
    <mergeCell ref="C97:M97"/>
    <mergeCell ref="A99:M99"/>
    <mergeCell ref="A98:B98"/>
    <mergeCell ref="C98:M98"/>
    <mergeCell ref="A80:M80"/>
    <mergeCell ref="A85:L85"/>
    <mergeCell ref="A88:M88"/>
    <mergeCell ref="A55:B55"/>
    <mergeCell ref="C55:M55"/>
    <mergeCell ref="A45:B45"/>
    <mergeCell ref="A89:M89"/>
    <mergeCell ref="A93:B93"/>
    <mergeCell ref="A90:M90"/>
    <mergeCell ref="A91:B91"/>
    <mergeCell ref="C91:M91"/>
    <mergeCell ref="A79:B79"/>
    <mergeCell ref="C79:M79"/>
    <mergeCell ref="A57:B57"/>
    <mergeCell ref="C57:M57"/>
    <mergeCell ref="A58:B58"/>
    <mergeCell ref="C58:M58"/>
    <mergeCell ref="A59:B59"/>
    <mergeCell ref="C59:M59"/>
    <mergeCell ref="A73:B73"/>
    <mergeCell ref="C73:M73"/>
    <mergeCell ref="A60:B60"/>
    <mergeCell ref="C60:M60"/>
    <mergeCell ref="A61:B61"/>
    <mergeCell ref="C61:M61"/>
    <mergeCell ref="A63:M63"/>
    <mergeCell ref="A66:L66"/>
    <mergeCell ref="C38:M38"/>
    <mergeCell ref="A11:B11"/>
    <mergeCell ref="C11:M11"/>
    <mergeCell ref="A72:B72"/>
    <mergeCell ref="C72:M72"/>
    <mergeCell ref="A62:B62"/>
    <mergeCell ref="C62:M62"/>
    <mergeCell ref="A40:B40"/>
    <mergeCell ref="C40:M40"/>
    <mergeCell ref="A41:B41"/>
    <mergeCell ref="C41:M41"/>
    <mergeCell ref="A42:B42"/>
    <mergeCell ref="C42:M42"/>
    <mergeCell ref="A56:B56"/>
    <mergeCell ref="C56:M56"/>
    <mergeCell ref="A43:B43"/>
    <mergeCell ref="C43:M43"/>
    <mergeCell ref="A44:B44"/>
    <mergeCell ref="C44:M44"/>
    <mergeCell ref="A46:M46"/>
    <mergeCell ref="A49:L49"/>
    <mergeCell ref="A52:M52"/>
    <mergeCell ref="A53:M53"/>
    <mergeCell ref="A54:M54"/>
    <mergeCell ref="A1:M1"/>
    <mergeCell ref="A2:M2"/>
    <mergeCell ref="A3:M3"/>
    <mergeCell ref="A4:B4"/>
    <mergeCell ref="C4:M4"/>
    <mergeCell ref="A6:B6"/>
    <mergeCell ref="C6:M6"/>
    <mergeCell ref="C45:M45"/>
    <mergeCell ref="A7:B7"/>
    <mergeCell ref="C7:M7"/>
    <mergeCell ref="A8:B8"/>
    <mergeCell ref="C8:M8"/>
    <mergeCell ref="A39:B39"/>
    <mergeCell ref="C39:M39"/>
    <mergeCell ref="A9:B9"/>
    <mergeCell ref="C9:M9"/>
    <mergeCell ref="A10:B10"/>
    <mergeCell ref="C10:M10"/>
    <mergeCell ref="A12:M12"/>
    <mergeCell ref="A32:L32"/>
    <mergeCell ref="A35:M35"/>
    <mergeCell ref="A36:M36"/>
    <mergeCell ref="A37:M37"/>
    <mergeCell ref="A38:B38"/>
    <mergeCell ref="K24:K27"/>
    <mergeCell ref="L24:L27"/>
    <mergeCell ref="M24:M27"/>
    <mergeCell ref="J14:J19"/>
    <mergeCell ref="K14:K23"/>
    <mergeCell ref="L14:L23"/>
    <mergeCell ref="M14:M23"/>
    <mergeCell ref="A5:B5"/>
    <mergeCell ref="C5:M5"/>
    <mergeCell ref="J24:J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9206D-32FE-44E2-8D44-2CC2CC2CD5E4}">
  <dimension ref="A1:N33"/>
  <sheetViews>
    <sheetView topLeftCell="F31" zoomScale="68" zoomScaleNormal="68" workbookViewId="0">
      <selection activeCell="N31" sqref="N31"/>
    </sheetView>
  </sheetViews>
  <sheetFormatPr defaultColWidth="11.42578125" defaultRowHeight="14.45"/>
  <cols>
    <col min="1" max="1" width="11.42578125" style="24" customWidth="1"/>
    <col min="2" max="2" width="20.140625" style="24" customWidth="1"/>
    <col min="3" max="3" width="17.5703125" style="24" customWidth="1"/>
    <col min="4" max="4" width="44.140625" style="24" customWidth="1"/>
    <col min="5" max="5" width="15.7109375" style="24" customWidth="1"/>
    <col min="6" max="6" width="14.42578125" style="24" customWidth="1"/>
    <col min="7" max="8" width="11.42578125" style="24"/>
    <col min="9" max="9" width="27" style="24" customWidth="1"/>
    <col min="10" max="10" width="24.7109375" style="24" customWidth="1"/>
    <col min="11" max="11" width="7.7109375" style="24" customWidth="1"/>
    <col min="12" max="13" width="24.28515625" style="24" customWidth="1"/>
    <col min="14" max="14" width="152.42578125" style="24" customWidth="1"/>
    <col min="15" max="16384" width="11.42578125" style="24"/>
  </cols>
  <sheetData>
    <row r="1" spans="1:13" ht="27.95" customHeight="1">
      <c r="A1" s="239" t="s">
        <v>567</v>
      </c>
      <c r="B1" s="239" t="s">
        <v>1</v>
      </c>
      <c r="C1" s="239" t="s">
        <v>1</v>
      </c>
      <c r="D1" s="239" t="s">
        <v>1</v>
      </c>
      <c r="E1" s="239" t="s">
        <v>1</v>
      </c>
      <c r="F1" s="239" t="s">
        <v>1</v>
      </c>
      <c r="G1" s="239" t="s">
        <v>1</v>
      </c>
      <c r="H1" s="239" t="s">
        <v>1</v>
      </c>
      <c r="I1" s="239" t="s">
        <v>1</v>
      </c>
      <c r="J1" s="239" t="s">
        <v>1</v>
      </c>
      <c r="K1" s="239" t="s">
        <v>1</v>
      </c>
      <c r="L1" s="239" t="s">
        <v>1</v>
      </c>
      <c r="M1" s="239" t="s">
        <v>1</v>
      </c>
    </row>
    <row r="2" spans="1:13" ht="18" customHeight="1">
      <c r="A2" s="240" t="s">
        <v>2</v>
      </c>
      <c r="B2" s="240" t="s">
        <v>1</v>
      </c>
      <c r="C2" s="240" t="s">
        <v>1</v>
      </c>
      <c r="D2" s="240" t="s">
        <v>1</v>
      </c>
      <c r="E2" s="240" t="s">
        <v>1</v>
      </c>
      <c r="F2" s="240" t="s">
        <v>1</v>
      </c>
      <c r="G2" s="240" t="s">
        <v>1</v>
      </c>
      <c r="H2" s="240" t="s">
        <v>1</v>
      </c>
      <c r="I2" s="240" t="s">
        <v>1</v>
      </c>
      <c r="J2" s="240" t="s">
        <v>1</v>
      </c>
      <c r="K2" s="240" t="s">
        <v>1</v>
      </c>
      <c r="L2" s="240" t="s">
        <v>1</v>
      </c>
      <c r="M2" s="240" t="s">
        <v>1</v>
      </c>
    </row>
    <row r="3" spans="1:13" ht="20.100000000000001" customHeight="1">
      <c r="A3" s="232" t="s">
        <v>3</v>
      </c>
      <c r="B3" s="232" t="s">
        <v>1</v>
      </c>
      <c r="C3" s="232" t="s">
        <v>1</v>
      </c>
      <c r="D3" s="232" t="s">
        <v>1</v>
      </c>
      <c r="E3" s="232" t="s">
        <v>1</v>
      </c>
      <c r="F3" s="232" t="s">
        <v>1</v>
      </c>
      <c r="G3" s="232" t="s">
        <v>1</v>
      </c>
      <c r="H3" s="232" t="s">
        <v>1</v>
      </c>
      <c r="I3" s="232" t="s">
        <v>1</v>
      </c>
      <c r="J3" s="232" t="s">
        <v>1</v>
      </c>
      <c r="K3" s="232" t="s">
        <v>1</v>
      </c>
      <c r="L3" s="232" t="s">
        <v>1</v>
      </c>
      <c r="M3" s="232" t="s">
        <v>1</v>
      </c>
    </row>
    <row r="4" spans="1:13" ht="27.95" customHeight="1">
      <c r="A4" s="236" t="s">
        <v>4</v>
      </c>
      <c r="B4" s="236" t="s">
        <v>1</v>
      </c>
      <c r="C4" s="237" t="s">
        <v>568</v>
      </c>
      <c r="D4" s="237" t="s">
        <v>1</v>
      </c>
      <c r="E4" s="237" t="s">
        <v>1</v>
      </c>
      <c r="F4" s="237" t="s">
        <v>1</v>
      </c>
      <c r="G4" s="237" t="s">
        <v>1</v>
      </c>
      <c r="H4" s="237" t="s">
        <v>1</v>
      </c>
      <c r="I4" s="237" t="s">
        <v>1</v>
      </c>
      <c r="J4" s="237" t="s">
        <v>1</v>
      </c>
      <c r="K4" s="237" t="s">
        <v>1</v>
      </c>
      <c r="L4" s="237" t="s">
        <v>1</v>
      </c>
      <c r="M4" s="237" t="s">
        <v>1</v>
      </c>
    </row>
    <row r="5" spans="1:13" ht="63" customHeight="1">
      <c r="A5" s="236" t="s">
        <v>6</v>
      </c>
      <c r="B5" s="236" t="s">
        <v>1</v>
      </c>
      <c r="C5" s="237" t="s">
        <v>569</v>
      </c>
      <c r="D5" s="237" t="s">
        <v>1</v>
      </c>
      <c r="E5" s="237" t="s">
        <v>1</v>
      </c>
      <c r="F5" s="237" t="s">
        <v>1</v>
      </c>
      <c r="G5" s="237" t="s">
        <v>1</v>
      </c>
      <c r="H5" s="237" t="s">
        <v>1</v>
      </c>
      <c r="I5" s="237" t="s">
        <v>1</v>
      </c>
      <c r="J5" s="237" t="s">
        <v>1</v>
      </c>
      <c r="K5" s="237" t="s">
        <v>1</v>
      </c>
      <c r="L5" s="237" t="s">
        <v>1</v>
      </c>
      <c r="M5" s="237" t="s">
        <v>1</v>
      </c>
    </row>
    <row r="6" spans="1:13" ht="21.95" customHeight="1">
      <c r="A6" s="236" t="s">
        <v>8</v>
      </c>
      <c r="B6" s="236" t="s">
        <v>1</v>
      </c>
      <c r="C6" s="237" t="s">
        <v>9</v>
      </c>
      <c r="D6" s="237" t="s">
        <v>1</v>
      </c>
      <c r="E6" s="237" t="s">
        <v>1</v>
      </c>
      <c r="F6" s="237" t="s">
        <v>1</v>
      </c>
      <c r="G6" s="237" t="s">
        <v>1</v>
      </c>
      <c r="H6" s="237" t="s">
        <v>1</v>
      </c>
      <c r="I6" s="237" t="s">
        <v>1</v>
      </c>
      <c r="J6" s="237" t="s">
        <v>1</v>
      </c>
      <c r="K6" s="237" t="s">
        <v>1</v>
      </c>
      <c r="L6" s="237" t="s">
        <v>1</v>
      </c>
      <c r="M6" s="237" t="s">
        <v>1</v>
      </c>
    </row>
    <row r="7" spans="1:13" ht="21.95" customHeight="1">
      <c r="A7" s="236" t="s">
        <v>10</v>
      </c>
      <c r="B7" s="236" t="s">
        <v>1</v>
      </c>
      <c r="C7" s="237" t="s">
        <v>402</v>
      </c>
      <c r="D7" s="237" t="s">
        <v>1</v>
      </c>
      <c r="E7" s="237" t="s">
        <v>1</v>
      </c>
      <c r="F7" s="237" t="s">
        <v>1</v>
      </c>
      <c r="G7" s="237" t="s">
        <v>1</v>
      </c>
      <c r="H7" s="237" t="s">
        <v>1</v>
      </c>
      <c r="I7" s="237" t="s">
        <v>1</v>
      </c>
      <c r="J7" s="237" t="s">
        <v>1</v>
      </c>
      <c r="K7" s="237" t="s">
        <v>1</v>
      </c>
      <c r="L7" s="237" t="s">
        <v>1</v>
      </c>
      <c r="M7" s="237" t="s">
        <v>1</v>
      </c>
    </row>
    <row r="8" spans="1:13" ht="21.95" customHeight="1">
      <c r="A8" s="236" t="s">
        <v>12</v>
      </c>
      <c r="B8" s="236" t="s">
        <v>1</v>
      </c>
      <c r="C8" s="237" t="s">
        <v>570</v>
      </c>
      <c r="D8" s="237" t="s">
        <v>1</v>
      </c>
      <c r="E8" s="237" t="s">
        <v>1</v>
      </c>
      <c r="F8" s="237" t="s">
        <v>1</v>
      </c>
      <c r="G8" s="237" t="s">
        <v>1</v>
      </c>
      <c r="H8" s="237" t="s">
        <v>1</v>
      </c>
      <c r="I8" s="237" t="s">
        <v>1</v>
      </c>
      <c r="J8" s="237" t="s">
        <v>1</v>
      </c>
      <c r="K8" s="237" t="s">
        <v>1</v>
      </c>
      <c r="L8" s="237" t="s">
        <v>1</v>
      </c>
      <c r="M8" s="237" t="s">
        <v>1</v>
      </c>
    </row>
    <row r="9" spans="1:13" ht="39.75" customHeight="1">
      <c r="A9" s="236" t="s">
        <v>14</v>
      </c>
      <c r="B9" s="236" t="s">
        <v>1</v>
      </c>
      <c r="C9" s="238" t="s">
        <v>571</v>
      </c>
      <c r="D9" s="238" t="s">
        <v>1</v>
      </c>
      <c r="E9" s="238" t="s">
        <v>1</v>
      </c>
      <c r="F9" s="238" t="s">
        <v>1</v>
      </c>
      <c r="G9" s="238" t="s">
        <v>1</v>
      </c>
      <c r="H9" s="238" t="s">
        <v>1</v>
      </c>
      <c r="I9" s="238" t="s">
        <v>1</v>
      </c>
      <c r="J9" s="238" t="s">
        <v>1</v>
      </c>
      <c r="K9" s="238" t="s">
        <v>1</v>
      </c>
      <c r="L9" s="238" t="s">
        <v>1</v>
      </c>
      <c r="M9" s="238" t="s">
        <v>1</v>
      </c>
    </row>
    <row r="10" spans="1:13" ht="60" customHeight="1">
      <c r="A10" s="236" t="s">
        <v>16</v>
      </c>
      <c r="B10" s="236" t="s">
        <v>1</v>
      </c>
      <c r="C10" s="238" t="s">
        <v>572</v>
      </c>
      <c r="D10" s="238" t="s">
        <v>1</v>
      </c>
      <c r="E10" s="238" t="s">
        <v>1</v>
      </c>
      <c r="F10" s="238" t="s">
        <v>1</v>
      </c>
      <c r="G10" s="238" t="s">
        <v>1</v>
      </c>
      <c r="H10" s="238" t="s">
        <v>1</v>
      </c>
      <c r="I10" s="238" t="s">
        <v>1</v>
      </c>
      <c r="J10" s="238" t="s">
        <v>1</v>
      </c>
      <c r="K10" s="238" t="s">
        <v>1</v>
      </c>
      <c r="L10" s="238" t="s">
        <v>1</v>
      </c>
      <c r="M10" s="238" t="s">
        <v>1</v>
      </c>
    </row>
    <row r="11" spans="1:13" ht="69.75" customHeight="1">
      <c r="A11" s="233" t="s">
        <v>18</v>
      </c>
      <c r="B11" s="233"/>
      <c r="C11" s="237" t="s">
        <v>573</v>
      </c>
      <c r="D11" s="237"/>
      <c r="E11" s="237"/>
      <c r="F11" s="237"/>
      <c r="G11" s="237"/>
      <c r="H11" s="237"/>
      <c r="I11" s="237"/>
      <c r="J11" s="237"/>
      <c r="K11" s="237"/>
      <c r="L11" s="237"/>
      <c r="M11" s="237"/>
    </row>
    <row r="12" spans="1:13" ht="20.100000000000001" customHeight="1">
      <c r="A12" s="232" t="s">
        <v>20</v>
      </c>
      <c r="B12" s="232" t="s">
        <v>1</v>
      </c>
      <c r="C12" s="232" t="s">
        <v>1</v>
      </c>
      <c r="D12" s="232" t="s">
        <v>1</v>
      </c>
      <c r="E12" s="232" t="s">
        <v>1</v>
      </c>
      <c r="F12" s="232" t="s">
        <v>1</v>
      </c>
      <c r="G12" s="232" t="s">
        <v>1</v>
      </c>
      <c r="H12" s="232" t="s">
        <v>1</v>
      </c>
      <c r="I12" s="232" t="s">
        <v>1</v>
      </c>
      <c r="J12" s="232" t="s">
        <v>1</v>
      </c>
      <c r="K12" s="232" t="s">
        <v>1</v>
      </c>
      <c r="L12" s="232" t="s">
        <v>1</v>
      </c>
      <c r="M12" s="232" t="s">
        <v>1</v>
      </c>
    </row>
    <row r="13" spans="1:13" ht="27.95" customHeight="1">
      <c r="A13" s="32" t="s">
        <v>21</v>
      </c>
      <c r="B13" s="32" t="s">
        <v>22</v>
      </c>
      <c r="C13" s="32" t="s">
        <v>23</v>
      </c>
      <c r="D13" s="32" t="s">
        <v>24</v>
      </c>
      <c r="E13" s="32" t="s">
        <v>25</v>
      </c>
      <c r="F13" s="32" t="s">
        <v>26</v>
      </c>
      <c r="G13" s="32" t="s">
        <v>27</v>
      </c>
      <c r="H13" s="32" t="s">
        <v>28</v>
      </c>
      <c r="I13" s="32" t="s">
        <v>29</v>
      </c>
      <c r="J13" s="32" t="s">
        <v>30</v>
      </c>
      <c r="K13" s="1" t="s">
        <v>31</v>
      </c>
      <c r="L13" s="32" t="s">
        <v>32</v>
      </c>
      <c r="M13" s="32" t="s">
        <v>33</v>
      </c>
    </row>
    <row r="14" spans="1:13" ht="112.5" customHeight="1">
      <c r="A14" s="12" t="s">
        <v>574</v>
      </c>
      <c r="B14" s="12" t="s">
        <v>575</v>
      </c>
      <c r="C14" s="12" t="s">
        <v>576</v>
      </c>
      <c r="D14" s="34" t="s">
        <v>577</v>
      </c>
      <c r="E14" s="12" t="s">
        <v>38</v>
      </c>
      <c r="F14" s="12" t="s">
        <v>371</v>
      </c>
      <c r="G14" s="12" t="s">
        <v>40</v>
      </c>
      <c r="H14" s="12"/>
      <c r="I14" s="12" t="s">
        <v>578</v>
      </c>
      <c r="J14" s="47" t="s">
        <v>579</v>
      </c>
      <c r="K14" s="47">
        <f>600*6</f>
        <v>3600</v>
      </c>
      <c r="L14" s="74">
        <v>55058089.909999996</v>
      </c>
      <c r="M14" s="74">
        <f>+L14*K14</f>
        <v>198209123676</v>
      </c>
    </row>
    <row r="15" spans="1:13" ht="24" customHeight="1">
      <c r="A15" s="248" t="s">
        <v>60</v>
      </c>
      <c r="B15" s="248" t="s">
        <v>1</v>
      </c>
      <c r="C15" s="248" t="s">
        <v>1</v>
      </c>
      <c r="D15" s="248" t="s">
        <v>1</v>
      </c>
      <c r="E15" s="248" t="s">
        <v>1</v>
      </c>
      <c r="F15" s="248" t="s">
        <v>1</v>
      </c>
      <c r="G15" s="248" t="s">
        <v>1</v>
      </c>
      <c r="H15" s="248" t="s">
        <v>1</v>
      </c>
      <c r="I15" s="248" t="s">
        <v>1</v>
      </c>
      <c r="J15" s="248" t="s">
        <v>1</v>
      </c>
      <c r="K15" s="248" t="s">
        <v>1</v>
      </c>
      <c r="L15" s="248" t="s">
        <v>1</v>
      </c>
      <c r="M15" s="33">
        <f>SUM(M14)</f>
        <v>198209123676</v>
      </c>
    </row>
    <row r="18" spans="1:14" ht="27.95" customHeight="1">
      <c r="A18" s="239" t="s">
        <v>580</v>
      </c>
      <c r="B18" s="239" t="s">
        <v>1</v>
      </c>
      <c r="C18" s="239" t="s">
        <v>1</v>
      </c>
      <c r="D18" s="239" t="s">
        <v>1</v>
      </c>
      <c r="E18" s="239" t="s">
        <v>1</v>
      </c>
      <c r="F18" s="239" t="s">
        <v>1</v>
      </c>
      <c r="G18" s="239" t="s">
        <v>1</v>
      </c>
      <c r="H18" s="239" t="s">
        <v>1</v>
      </c>
      <c r="I18" s="239" t="s">
        <v>1</v>
      </c>
      <c r="J18" s="239" t="s">
        <v>1</v>
      </c>
      <c r="K18" s="239" t="s">
        <v>1</v>
      </c>
      <c r="L18" s="239" t="s">
        <v>1</v>
      </c>
      <c r="M18" s="239" t="s">
        <v>1</v>
      </c>
    </row>
    <row r="19" spans="1:14" ht="18" customHeight="1">
      <c r="A19" s="240" t="s">
        <v>2</v>
      </c>
      <c r="B19" s="240" t="s">
        <v>1</v>
      </c>
      <c r="C19" s="240" t="s">
        <v>1</v>
      </c>
      <c r="D19" s="240" t="s">
        <v>1</v>
      </c>
      <c r="E19" s="240" t="s">
        <v>1</v>
      </c>
      <c r="F19" s="240" t="s">
        <v>1</v>
      </c>
      <c r="G19" s="240" t="s">
        <v>1</v>
      </c>
      <c r="H19" s="240" t="s">
        <v>1</v>
      </c>
      <c r="I19" s="240" t="s">
        <v>1</v>
      </c>
      <c r="J19" s="240" t="s">
        <v>1</v>
      </c>
      <c r="K19" s="240" t="s">
        <v>1</v>
      </c>
      <c r="L19" s="240" t="s">
        <v>1</v>
      </c>
      <c r="M19" s="240" t="s">
        <v>1</v>
      </c>
    </row>
    <row r="20" spans="1:14" ht="20.100000000000001" customHeight="1">
      <c r="A20" s="232" t="s">
        <v>3</v>
      </c>
      <c r="B20" s="232" t="s">
        <v>1</v>
      </c>
      <c r="C20" s="232" t="s">
        <v>1</v>
      </c>
      <c r="D20" s="232" t="s">
        <v>1</v>
      </c>
      <c r="E20" s="232" t="s">
        <v>1</v>
      </c>
      <c r="F20" s="232" t="s">
        <v>1</v>
      </c>
      <c r="G20" s="232" t="s">
        <v>1</v>
      </c>
      <c r="H20" s="232" t="s">
        <v>1</v>
      </c>
      <c r="I20" s="232" t="s">
        <v>1</v>
      </c>
      <c r="J20" s="232" t="s">
        <v>1</v>
      </c>
      <c r="K20" s="232" t="s">
        <v>1</v>
      </c>
      <c r="L20" s="232" t="s">
        <v>1</v>
      </c>
      <c r="M20" s="232" t="s">
        <v>1</v>
      </c>
    </row>
    <row r="21" spans="1:14" ht="21.95" customHeight="1">
      <c r="A21" s="236" t="s">
        <v>4</v>
      </c>
      <c r="B21" s="236" t="s">
        <v>1</v>
      </c>
      <c r="C21" s="237" t="s">
        <v>581</v>
      </c>
      <c r="D21" s="237" t="s">
        <v>1</v>
      </c>
      <c r="E21" s="237" t="s">
        <v>1</v>
      </c>
      <c r="F21" s="237" t="s">
        <v>1</v>
      </c>
      <c r="G21" s="237" t="s">
        <v>1</v>
      </c>
      <c r="H21" s="237" t="s">
        <v>1</v>
      </c>
      <c r="I21" s="237" t="s">
        <v>1</v>
      </c>
      <c r="J21" s="237" t="s">
        <v>1</v>
      </c>
      <c r="K21" s="237" t="s">
        <v>1</v>
      </c>
      <c r="L21" s="237" t="s">
        <v>1</v>
      </c>
      <c r="M21" s="237" t="s">
        <v>1</v>
      </c>
    </row>
    <row r="22" spans="1:14" ht="60.75" customHeight="1">
      <c r="A22" s="236" t="s">
        <v>6</v>
      </c>
      <c r="B22" s="236" t="s">
        <v>1</v>
      </c>
      <c r="C22" s="237" t="s">
        <v>569</v>
      </c>
      <c r="D22" s="237" t="s">
        <v>1</v>
      </c>
      <c r="E22" s="237" t="s">
        <v>1</v>
      </c>
      <c r="F22" s="237" t="s">
        <v>1</v>
      </c>
      <c r="G22" s="237" t="s">
        <v>1</v>
      </c>
      <c r="H22" s="237" t="s">
        <v>1</v>
      </c>
      <c r="I22" s="237" t="s">
        <v>1</v>
      </c>
      <c r="J22" s="237" t="s">
        <v>1</v>
      </c>
      <c r="K22" s="237" t="s">
        <v>1</v>
      </c>
      <c r="L22" s="237" t="s">
        <v>1</v>
      </c>
      <c r="M22" s="237" t="s">
        <v>1</v>
      </c>
    </row>
    <row r="23" spans="1:14" ht="21.95" customHeight="1">
      <c r="A23" s="236" t="s">
        <v>8</v>
      </c>
      <c r="B23" s="236" t="s">
        <v>1</v>
      </c>
      <c r="C23" s="237" t="s">
        <v>9</v>
      </c>
      <c r="D23" s="237" t="s">
        <v>1</v>
      </c>
      <c r="E23" s="237" t="s">
        <v>1</v>
      </c>
      <c r="F23" s="237" t="s">
        <v>1</v>
      </c>
      <c r="G23" s="237" t="s">
        <v>1</v>
      </c>
      <c r="H23" s="237" t="s">
        <v>1</v>
      </c>
      <c r="I23" s="237" t="s">
        <v>1</v>
      </c>
      <c r="J23" s="237" t="s">
        <v>1</v>
      </c>
      <c r="K23" s="237" t="s">
        <v>1</v>
      </c>
      <c r="L23" s="237" t="s">
        <v>1</v>
      </c>
      <c r="M23" s="237" t="s">
        <v>1</v>
      </c>
    </row>
    <row r="24" spans="1:14" ht="21.95" customHeight="1">
      <c r="A24" s="236" t="s">
        <v>10</v>
      </c>
      <c r="B24" s="236" t="s">
        <v>1</v>
      </c>
      <c r="C24" s="237" t="s">
        <v>402</v>
      </c>
      <c r="D24" s="237" t="s">
        <v>1</v>
      </c>
      <c r="E24" s="237" t="s">
        <v>1</v>
      </c>
      <c r="F24" s="237" t="s">
        <v>1</v>
      </c>
      <c r="G24" s="237" t="s">
        <v>1</v>
      </c>
      <c r="H24" s="237" t="s">
        <v>1</v>
      </c>
      <c r="I24" s="237" t="s">
        <v>1</v>
      </c>
      <c r="J24" s="237" t="s">
        <v>1</v>
      </c>
      <c r="K24" s="237" t="s">
        <v>1</v>
      </c>
      <c r="L24" s="237" t="s">
        <v>1</v>
      </c>
      <c r="M24" s="237" t="s">
        <v>1</v>
      </c>
    </row>
    <row r="25" spans="1:14" ht="21.95" customHeight="1">
      <c r="A25" s="236" t="s">
        <v>12</v>
      </c>
      <c r="B25" s="236" t="s">
        <v>1</v>
      </c>
      <c r="C25" s="237" t="s">
        <v>570</v>
      </c>
      <c r="D25" s="237" t="s">
        <v>1</v>
      </c>
      <c r="E25" s="237" t="s">
        <v>1</v>
      </c>
      <c r="F25" s="237" t="s">
        <v>1</v>
      </c>
      <c r="G25" s="237" t="s">
        <v>1</v>
      </c>
      <c r="H25" s="237" t="s">
        <v>1</v>
      </c>
      <c r="I25" s="237" t="s">
        <v>1</v>
      </c>
      <c r="J25" s="237" t="s">
        <v>1</v>
      </c>
      <c r="K25" s="237" t="s">
        <v>1</v>
      </c>
      <c r="L25" s="237" t="s">
        <v>1</v>
      </c>
      <c r="M25" s="237" t="s">
        <v>1</v>
      </c>
    </row>
    <row r="26" spans="1:14" ht="27.95" customHeight="1">
      <c r="A26" s="236" t="s">
        <v>14</v>
      </c>
      <c r="B26" s="236" t="s">
        <v>1</v>
      </c>
      <c r="C26" s="237" t="s">
        <v>582</v>
      </c>
      <c r="D26" s="237" t="s">
        <v>1</v>
      </c>
      <c r="E26" s="237" t="s">
        <v>1</v>
      </c>
      <c r="F26" s="237" t="s">
        <v>1</v>
      </c>
      <c r="G26" s="237" t="s">
        <v>1</v>
      </c>
      <c r="H26" s="237" t="s">
        <v>1</v>
      </c>
      <c r="I26" s="237" t="s">
        <v>1</v>
      </c>
      <c r="J26" s="237" t="s">
        <v>1</v>
      </c>
      <c r="K26" s="237" t="s">
        <v>1</v>
      </c>
      <c r="L26" s="237" t="s">
        <v>1</v>
      </c>
      <c r="M26" s="237" t="s">
        <v>1</v>
      </c>
    </row>
    <row r="27" spans="1:14" ht="90.75" customHeight="1">
      <c r="A27" s="236" t="s">
        <v>16</v>
      </c>
      <c r="B27" s="236" t="s">
        <v>1</v>
      </c>
      <c r="C27" s="237" t="s">
        <v>583</v>
      </c>
      <c r="D27" s="237" t="s">
        <v>1</v>
      </c>
      <c r="E27" s="237" t="s">
        <v>1</v>
      </c>
      <c r="F27" s="237" t="s">
        <v>1</v>
      </c>
      <c r="G27" s="237" t="s">
        <v>1</v>
      </c>
      <c r="H27" s="237" t="s">
        <v>1</v>
      </c>
      <c r="I27" s="237" t="s">
        <v>1</v>
      </c>
      <c r="J27" s="237" t="s">
        <v>1</v>
      </c>
      <c r="K27" s="237" t="s">
        <v>1</v>
      </c>
      <c r="L27" s="237" t="s">
        <v>1</v>
      </c>
      <c r="M27" s="237" t="s">
        <v>1</v>
      </c>
      <c r="N27" s="68"/>
    </row>
    <row r="28" spans="1:14" ht="69.75" customHeight="1">
      <c r="A28" s="233" t="s">
        <v>18</v>
      </c>
      <c r="B28" s="233"/>
      <c r="C28" s="237" t="s">
        <v>573</v>
      </c>
      <c r="D28" s="237"/>
      <c r="E28" s="237"/>
      <c r="F28" s="237"/>
      <c r="G28" s="237"/>
      <c r="H28" s="237"/>
      <c r="I28" s="237"/>
      <c r="J28" s="237"/>
      <c r="K28" s="237"/>
      <c r="L28" s="237"/>
      <c r="M28" s="237"/>
    </row>
    <row r="29" spans="1:14" ht="20.100000000000001" customHeight="1">
      <c r="A29" s="232" t="s">
        <v>20</v>
      </c>
      <c r="B29" s="232" t="s">
        <v>1</v>
      </c>
      <c r="C29" s="232" t="s">
        <v>1</v>
      </c>
      <c r="D29" s="232" t="s">
        <v>1</v>
      </c>
      <c r="E29" s="232" t="s">
        <v>1</v>
      </c>
      <c r="F29" s="232" t="s">
        <v>1</v>
      </c>
      <c r="G29" s="232" t="s">
        <v>1</v>
      </c>
      <c r="H29" s="232" t="s">
        <v>1</v>
      </c>
      <c r="I29" s="232" t="s">
        <v>1</v>
      </c>
      <c r="J29" s="232" t="s">
        <v>1</v>
      </c>
      <c r="K29" s="232" t="s">
        <v>1</v>
      </c>
      <c r="L29" s="232" t="s">
        <v>1</v>
      </c>
      <c r="M29" s="232" t="s">
        <v>1</v>
      </c>
    </row>
    <row r="30" spans="1:14" ht="27.95" customHeight="1">
      <c r="A30" s="32" t="s">
        <v>21</v>
      </c>
      <c r="B30" s="32" t="s">
        <v>22</v>
      </c>
      <c r="C30" s="32" t="s">
        <v>23</v>
      </c>
      <c r="D30" s="32" t="s">
        <v>24</v>
      </c>
      <c r="E30" s="32" t="s">
        <v>25</v>
      </c>
      <c r="F30" s="32" t="s">
        <v>26</v>
      </c>
      <c r="G30" s="32" t="s">
        <v>27</v>
      </c>
      <c r="H30" s="32" t="s">
        <v>28</v>
      </c>
      <c r="I30" s="32" t="s">
        <v>29</v>
      </c>
      <c r="J30" s="32" t="s">
        <v>30</v>
      </c>
      <c r="K30" s="1" t="s">
        <v>31</v>
      </c>
      <c r="L30" s="32" t="s">
        <v>32</v>
      </c>
      <c r="M30" s="32" t="s">
        <v>33</v>
      </c>
    </row>
    <row r="31" spans="1:14" ht="111.75" customHeight="1">
      <c r="A31" s="80" t="s">
        <v>584</v>
      </c>
      <c r="B31" s="80" t="s">
        <v>585</v>
      </c>
      <c r="C31" s="80" t="s">
        <v>586</v>
      </c>
      <c r="D31" s="25" t="s">
        <v>587</v>
      </c>
      <c r="E31" s="80" t="s">
        <v>94</v>
      </c>
      <c r="F31" s="80" t="s">
        <v>588</v>
      </c>
      <c r="G31" s="80" t="s">
        <v>40</v>
      </c>
      <c r="H31" s="80" t="s">
        <v>216</v>
      </c>
      <c r="I31" s="63" t="s">
        <v>589</v>
      </c>
      <c r="J31" s="80" t="s">
        <v>590</v>
      </c>
      <c r="K31" s="166" t="s">
        <v>591</v>
      </c>
      <c r="L31" s="80" t="s">
        <v>592</v>
      </c>
      <c r="M31" s="81">
        <f>(128846382.64+1902310000+6397400000)*6</f>
        <v>50571338295.840004</v>
      </c>
    </row>
    <row r="32" spans="1:14" ht="181.5" customHeight="1">
      <c r="A32" s="80" t="s">
        <v>593</v>
      </c>
      <c r="B32" s="47" t="s">
        <v>594</v>
      </c>
      <c r="C32" s="47" t="s">
        <v>595</v>
      </c>
      <c r="D32" s="47" t="s">
        <v>596</v>
      </c>
      <c r="E32" s="47" t="s">
        <v>94</v>
      </c>
      <c r="F32" s="47" t="s">
        <v>597</v>
      </c>
      <c r="G32" s="47" t="s">
        <v>163</v>
      </c>
      <c r="H32" s="47" t="s">
        <v>216</v>
      </c>
      <c r="I32" s="47" t="s">
        <v>598</v>
      </c>
      <c r="J32" s="47" t="s">
        <v>599</v>
      </c>
      <c r="K32" s="166" t="s">
        <v>600</v>
      </c>
      <c r="L32" s="92" t="s">
        <v>601</v>
      </c>
      <c r="M32" s="92">
        <f>(40*142981481.48+20*52051384.7+40*5224725.8)*6</f>
        <v>41815655911.199997</v>
      </c>
      <c r="N32" s="69"/>
    </row>
    <row r="33" spans="1:13" ht="24" customHeight="1">
      <c r="A33" s="248" t="s">
        <v>60</v>
      </c>
      <c r="B33" s="248" t="s">
        <v>1</v>
      </c>
      <c r="C33" s="248" t="s">
        <v>1</v>
      </c>
      <c r="D33" s="248" t="s">
        <v>1</v>
      </c>
      <c r="E33" s="248" t="s">
        <v>1</v>
      </c>
      <c r="F33" s="248" t="s">
        <v>1</v>
      </c>
      <c r="G33" s="248" t="s">
        <v>1</v>
      </c>
      <c r="H33" s="248" t="s">
        <v>1</v>
      </c>
      <c r="I33" s="248" t="s">
        <v>1</v>
      </c>
      <c r="J33" s="248" t="s">
        <v>1</v>
      </c>
      <c r="K33" s="248" t="s">
        <v>1</v>
      </c>
      <c r="L33" s="248" t="s">
        <v>1</v>
      </c>
      <c r="M33" s="33">
        <f>SUM(M31:M32)</f>
        <v>92386994207.040009</v>
      </c>
    </row>
  </sheetData>
  <mergeCells count="42">
    <mergeCell ref="A33:L33"/>
    <mergeCell ref="A23:B23"/>
    <mergeCell ref="C23:M23"/>
    <mergeCell ref="A24:B24"/>
    <mergeCell ref="C24:M24"/>
    <mergeCell ref="A25:B25"/>
    <mergeCell ref="C25:M25"/>
    <mergeCell ref="A26:B26"/>
    <mergeCell ref="C26:M26"/>
    <mergeCell ref="A27:B27"/>
    <mergeCell ref="C27:M27"/>
    <mergeCell ref="A29:M29"/>
    <mergeCell ref="A28:B28"/>
    <mergeCell ref="C28:M28"/>
    <mergeCell ref="A22:B22"/>
    <mergeCell ref="C22:M22"/>
    <mergeCell ref="A9:B9"/>
    <mergeCell ref="C9:M9"/>
    <mergeCell ref="A10:B10"/>
    <mergeCell ref="C10:M10"/>
    <mergeCell ref="A12:M12"/>
    <mergeCell ref="A15:L15"/>
    <mergeCell ref="A18:M18"/>
    <mergeCell ref="A19:M19"/>
    <mergeCell ref="A20:M20"/>
    <mergeCell ref="A21:B21"/>
    <mergeCell ref="C21:M21"/>
    <mergeCell ref="A11:B11"/>
    <mergeCell ref="C11:M11"/>
    <mergeCell ref="A6:B6"/>
    <mergeCell ref="C6:M6"/>
    <mergeCell ref="A7:B7"/>
    <mergeCell ref="C7:M7"/>
    <mergeCell ref="A8:B8"/>
    <mergeCell ref="C8:M8"/>
    <mergeCell ref="A5:B5"/>
    <mergeCell ref="C5:M5"/>
    <mergeCell ref="A1:M1"/>
    <mergeCell ref="A2:M2"/>
    <mergeCell ref="A3:M3"/>
    <mergeCell ref="A4:B4"/>
    <mergeCell ref="C4:M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DB98C-3283-4DBA-900B-E7DC84FC4321}">
  <dimension ref="A1:M16"/>
  <sheetViews>
    <sheetView topLeftCell="A7" zoomScale="59" zoomScaleNormal="59" workbookViewId="0">
      <selection activeCell="K13" sqref="K13"/>
    </sheetView>
  </sheetViews>
  <sheetFormatPr defaultColWidth="11.42578125" defaultRowHeight="15" customHeight="1"/>
  <cols>
    <col min="1" max="1" width="12.28515625" customWidth="1"/>
    <col min="2" max="2" width="19.85546875" customWidth="1"/>
    <col min="3" max="3" width="24.85546875" customWidth="1"/>
    <col min="4" max="4" width="42.28515625" customWidth="1"/>
    <col min="5" max="5" width="13.28515625" customWidth="1"/>
    <col min="6" max="6" width="14.7109375" customWidth="1"/>
    <col min="9" max="9" width="27.140625" customWidth="1"/>
    <col min="10" max="10" width="7.7109375" customWidth="1"/>
    <col min="11" max="11" width="15.85546875" customWidth="1"/>
    <col min="12" max="12" width="20.42578125" customWidth="1"/>
    <col min="13" max="13" width="22.42578125" customWidth="1"/>
  </cols>
  <sheetData>
    <row r="1" spans="1:13" ht="27.95" customHeight="1">
      <c r="A1" s="193" t="s">
        <v>602</v>
      </c>
      <c r="B1" s="193" t="s">
        <v>1</v>
      </c>
      <c r="C1" s="193" t="s">
        <v>1</v>
      </c>
      <c r="D1" s="193" t="s">
        <v>1</v>
      </c>
      <c r="E1" s="193" t="s">
        <v>1</v>
      </c>
      <c r="F1" s="193" t="s">
        <v>1</v>
      </c>
      <c r="G1" s="193" t="s">
        <v>1</v>
      </c>
      <c r="H1" s="193" t="s">
        <v>1</v>
      </c>
      <c r="I1" s="193" t="s">
        <v>1</v>
      </c>
      <c r="J1" s="193" t="s">
        <v>1</v>
      </c>
      <c r="K1" s="193" t="s">
        <v>1</v>
      </c>
      <c r="L1" s="193" t="s">
        <v>1</v>
      </c>
      <c r="M1" s="193" t="s">
        <v>1</v>
      </c>
    </row>
    <row r="2" spans="1:13" ht="18" customHeight="1">
      <c r="A2" s="194" t="s">
        <v>2</v>
      </c>
      <c r="B2" s="194" t="s">
        <v>1</v>
      </c>
      <c r="C2" s="194" t="s">
        <v>1</v>
      </c>
      <c r="D2" s="194" t="s">
        <v>1</v>
      </c>
      <c r="E2" s="194" t="s">
        <v>1</v>
      </c>
      <c r="F2" s="194" t="s">
        <v>1</v>
      </c>
      <c r="G2" s="194" t="s">
        <v>1</v>
      </c>
      <c r="H2" s="194" t="s">
        <v>1</v>
      </c>
      <c r="I2" s="194" t="s">
        <v>1</v>
      </c>
      <c r="J2" s="194" t="s">
        <v>1</v>
      </c>
      <c r="K2" s="194" t="s">
        <v>1</v>
      </c>
      <c r="L2" s="194" t="s">
        <v>1</v>
      </c>
      <c r="M2" s="194" t="s">
        <v>1</v>
      </c>
    </row>
    <row r="3" spans="1:13" ht="20.100000000000001" customHeight="1">
      <c r="A3" s="195" t="s">
        <v>3</v>
      </c>
      <c r="B3" s="195" t="s">
        <v>1</v>
      </c>
      <c r="C3" s="195" t="s">
        <v>1</v>
      </c>
      <c r="D3" s="195" t="s">
        <v>1</v>
      </c>
      <c r="E3" s="195" t="s">
        <v>1</v>
      </c>
      <c r="F3" s="195" t="s">
        <v>1</v>
      </c>
      <c r="G3" s="195" t="s">
        <v>1</v>
      </c>
      <c r="H3" s="195" t="s">
        <v>1</v>
      </c>
      <c r="I3" s="195" t="s">
        <v>1</v>
      </c>
      <c r="J3" s="195" t="s">
        <v>1</v>
      </c>
      <c r="K3" s="195" t="s">
        <v>1</v>
      </c>
      <c r="L3" s="195" t="s">
        <v>1</v>
      </c>
      <c r="M3" s="195" t="s">
        <v>1</v>
      </c>
    </row>
    <row r="4" spans="1:13" ht="21.95" customHeight="1">
      <c r="A4" s="259" t="s">
        <v>4</v>
      </c>
      <c r="B4" s="259" t="s">
        <v>1</v>
      </c>
      <c r="C4" s="260" t="s">
        <v>603</v>
      </c>
      <c r="D4" s="260" t="s">
        <v>1</v>
      </c>
      <c r="E4" s="260" t="s">
        <v>1</v>
      </c>
      <c r="F4" s="260" t="s">
        <v>1</v>
      </c>
      <c r="G4" s="260" t="s">
        <v>1</v>
      </c>
      <c r="H4" s="260" t="s">
        <v>1</v>
      </c>
      <c r="I4" s="260" t="s">
        <v>1</v>
      </c>
      <c r="J4" s="260" t="s">
        <v>1</v>
      </c>
      <c r="K4" s="260" t="s">
        <v>1</v>
      </c>
      <c r="L4" s="260" t="s">
        <v>1</v>
      </c>
      <c r="M4" s="260" t="s">
        <v>1</v>
      </c>
    </row>
    <row r="5" spans="1:13" ht="54.75" customHeight="1">
      <c r="A5" s="259" t="s">
        <v>6</v>
      </c>
      <c r="B5" s="259" t="s">
        <v>1</v>
      </c>
      <c r="C5" s="260" t="s">
        <v>254</v>
      </c>
      <c r="D5" s="260" t="s">
        <v>1</v>
      </c>
      <c r="E5" s="260" t="s">
        <v>1</v>
      </c>
      <c r="F5" s="260" t="s">
        <v>1</v>
      </c>
      <c r="G5" s="260" t="s">
        <v>1</v>
      </c>
      <c r="H5" s="260" t="s">
        <v>1</v>
      </c>
      <c r="I5" s="260" t="s">
        <v>1</v>
      </c>
      <c r="J5" s="260" t="s">
        <v>1</v>
      </c>
      <c r="K5" s="260" t="s">
        <v>1</v>
      </c>
      <c r="L5" s="260" t="s">
        <v>1</v>
      </c>
      <c r="M5" s="260" t="s">
        <v>1</v>
      </c>
    </row>
    <row r="6" spans="1:13" ht="21.95" customHeight="1">
      <c r="A6" s="259" t="s">
        <v>8</v>
      </c>
      <c r="B6" s="259" t="s">
        <v>1</v>
      </c>
      <c r="C6" s="260" t="s">
        <v>604</v>
      </c>
      <c r="D6" s="260" t="s">
        <v>1</v>
      </c>
      <c r="E6" s="260" t="s">
        <v>1</v>
      </c>
      <c r="F6" s="260" t="s">
        <v>1</v>
      </c>
      <c r="G6" s="260" t="s">
        <v>1</v>
      </c>
      <c r="H6" s="260" t="s">
        <v>1</v>
      </c>
      <c r="I6" s="260" t="s">
        <v>1</v>
      </c>
      <c r="J6" s="260" t="s">
        <v>1</v>
      </c>
      <c r="K6" s="260" t="s">
        <v>1</v>
      </c>
      <c r="L6" s="260" t="s">
        <v>1</v>
      </c>
      <c r="M6" s="260" t="s">
        <v>1</v>
      </c>
    </row>
    <row r="7" spans="1:13" ht="21.95" customHeight="1">
      <c r="A7" s="259" t="s">
        <v>10</v>
      </c>
      <c r="B7" s="259" t="s">
        <v>1</v>
      </c>
      <c r="C7" s="260" t="s">
        <v>605</v>
      </c>
      <c r="D7" s="260" t="s">
        <v>1</v>
      </c>
      <c r="E7" s="260" t="s">
        <v>1</v>
      </c>
      <c r="F7" s="260" t="s">
        <v>1</v>
      </c>
      <c r="G7" s="260" t="s">
        <v>1</v>
      </c>
      <c r="H7" s="260" t="s">
        <v>1</v>
      </c>
      <c r="I7" s="260" t="s">
        <v>1</v>
      </c>
      <c r="J7" s="260" t="s">
        <v>1</v>
      </c>
      <c r="K7" s="260" t="s">
        <v>1</v>
      </c>
      <c r="L7" s="260" t="s">
        <v>1</v>
      </c>
      <c r="M7" s="260" t="s">
        <v>1</v>
      </c>
    </row>
    <row r="8" spans="1:13" ht="21.95" customHeight="1">
      <c r="A8" s="259" t="s">
        <v>12</v>
      </c>
      <c r="B8" s="259" t="s">
        <v>1</v>
      </c>
      <c r="C8" s="260" t="s">
        <v>606</v>
      </c>
      <c r="D8" s="260" t="s">
        <v>1</v>
      </c>
      <c r="E8" s="260" t="s">
        <v>1</v>
      </c>
      <c r="F8" s="260" t="s">
        <v>1</v>
      </c>
      <c r="G8" s="260" t="s">
        <v>1</v>
      </c>
      <c r="H8" s="260" t="s">
        <v>1</v>
      </c>
      <c r="I8" s="260" t="s">
        <v>1</v>
      </c>
      <c r="J8" s="260" t="s">
        <v>1</v>
      </c>
      <c r="K8" s="260" t="s">
        <v>1</v>
      </c>
      <c r="L8" s="260" t="s">
        <v>1</v>
      </c>
      <c r="M8" s="260" t="s">
        <v>1</v>
      </c>
    </row>
    <row r="9" spans="1:13" ht="43.5" customHeight="1">
      <c r="A9" s="259" t="s">
        <v>14</v>
      </c>
      <c r="B9" s="259" t="s">
        <v>1</v>
      </c>
      <c r="C9" s="260" t="s">
        <v>607</v>
      </c>
      <c r="D9" s="260" t="s">
        <v>1</v>
      </c>
      <c r="E9" s="260" t="s">
        <v>1</v>
      </c>
      <c r="F9" s="260" t="s">
        <v>1</v>
      </c>
      <c r="G9" s="260" t="s">
        <v>1</v>
      </c>
      <c r="H9" s="260" t="s">
        <v>1</v>
      </c>
      <c r="I9" s="260" t="s">
        <v>1</v>
      </c>
      <c r="J9" s="260" t="s">
        <v>1</v>
      </c>
      <c r="K9" s="260" t="s">
        <v>1</v>
      </c>
      <c r="L9" s="260" t="s">
        <v>1</v>
      </c>
      <c r="M9" s="260" t="s">
        <v>1</v>
      </c>
    </row>
    <row r="10" spans="1:13" ht="87" customHeight="1">
      <c r="A10" s="259" t="s">
        <v>16</v>
      </c>
      <c r="B10" s="259" t="s">
        <v>1</v>
      </c>
      <c r="C10" s="261" t="s">
        <v>608</v>
      </c>
      <c r="D10" s="261" t="s">
        <v>1</v>
      </c>
      <c r="E10" s="261" t="s">
        <v>1</v>
      </c>
      <c r="F10" s="261" t="s">
        <v>1</v>
      </c>
      <c r="G10" s="261" t="s">
        <v>1</v>
      </c>
      <c r="H10" s="261" t="s">
        <v>1</v>
      </c>
      <c r="I10" s="261" t="s">
        <v>1</v>
      </c>
      <c r="J10" s="261" t="s">
        <v>1</v>
      </c>
      <c r="K10" s="261" t="s">
        <v>1</v>
      </c>
      <c r="L10" s="261" t="s">
        <v>1</v>
      </c>
      <c r="M10" s="261" t="s">
        <v>1</v>
      </c>
    </row>
    <row r="11" spans="1:13" ht="69.75" customHeight="1">
      <c r="A11" s="177" t="s">
        <v>18</v>
      </c>
      <c r="B11" s="177"/>
      <c r="C11" s="261" t="s">
        <v>236</v>
      </c>
      <c r="D11" s="261"/>
      <c r="E11" s="261"/>
      <c r="F11" s="261"/>
      <c r="G11" s="261"/>
      <c r="H11" s="261"/>
      <c r="I11" s="261"/>
      <c r="J11" s="261"/>
      <c r="K11" s="261"/>
      <c r="L11" s="261"/>
      <c r="M11" s="261"/>
    </row>
    <row r="12" spans="1:13" ht="20.100000000000001" customHeight="1">
      <c r="A12" s="195" t="s">
        <v>20</v>
      </c>
      <c r="B12" s="195" t="s">
        <v>1</v>
      </c>
      <c r="C12" s="195" t="s">
        <v>1</v>
      </c>
      <c r="D12" s="195" t="s">
        <v>1</v>
      </c>
      <c r="E12" s="195" t="s">
        <v>1</v>
      </c>
      <c r="F12" s="195" t="s">
        <v>1</v>
      </c>
      <c r="G12" s="195" t="s">
        <v>1</v>
      </c>
      <c r="H12" s="195" t="s">
        <v>1</v>
      </c>
      <c r="I12" s="195" t="s">
        <v>1</v>
      </c>
      <c r="J12" s="195" t="s">
        <v>1</v>
      </c>
      <c r="K12" s="195" t="s">
        <v>1</v>
      </c>
      <c r="L12" s="195" t="s">
        <v>1</v>
      </c>
      <c r="M12" s="195" t="s">
        <v>1</v>
      </c>
    </row>
    <row r="13" spans="1:13" ht="27.95" customHeight="1">
      <c r="A13" s="1" t="s">
        <v>21</v>
      </c>
      <c r="B13" s="1" t="s">
        <v>22</v>
      </c>
      <c r="C13" s="1" t="s">
        <v>23</v>
      </c>
      <c r="D13" s="1" t="s">
        <v>24</v>
      </c>
      <c r="E13" s="1" t="s">
        <v>25</v>
      </c>
      <c r="F13" s="1" t="s">
        <v>26</v>
      </c>
      <c r="G13" s="1" t="s">
        <v>27</v>
      </c>
      <c r="H13" s="1" t="s">
        <v>28</v>
      </c>
      <c r="I13" s="1" t="s">
        <v>29</v>
      </c>
      <c r="J13" s="1" t="s">
        <v>30</v>
      </c>
      <c r="K13" s="1" t="s">
        <v>31</v>
      </c>
      <c r="L13" s="1" t="s">
        <v>32</v>
      </c>
      <c r="M13" s="1" t="s">
        <v>33</v>
      </c>
    </row>
    <row r="14" spans="1:13" ht="177" customHeight="1">
      <c r="A14" s="80" t="s">
        <v>609</v>
      </c>
      <c r="B14" s="80" t="s">
        <v>610</v>
      </c>
      <c r="C14" s="80" t="s">
        <v>611</v>
      </c>
      <c r="D14" s="25" t="s">
        <v>612</v>
      </c>
      <c r="E14" s="80" t="s">
        <v>94</v>
      </c>
      <c r="F14" s="80" t="s">
        <v>371</v>
      </c>
      <c r="G14" s="80" t="s">
        <v>40</v>
      </c>
      <c r="H14" s="80" t="s">
        <v>96</v>
      </c>
      <c r="I14" s="269" t="s">
        <v>613</v>
      </c>
      <c r="J14" s="269" t="s">
        <v>30</v>
      </c>
      <c r="K14" s="269"/>
      <c r="L14" s="269" t="s">
        <v>1</v>
      </c>
      <c r="M14" s="269" t="s">
        <v>1</v>
      </c>
    </row>
    <row r="15" spans="1:13" ht="252.75" customHeight="1">
      <c r="A15" s="80" t="s">
        <v>614</v>
      </c>
      <c r="B15" s="80" t="s">
        <v>615</v>
      </c>
      <c r="C15" s="80" t="s">
        <v>616</v>
      </c>
      <c r="D15" s="25" t="s">
        <v>617</v>
      </c>
      <c r="E15" s="80" t="s">
        <v>94</v>
      </c>
      <c r="F15" s="80" t="s">
        <v>371</v>
      </c>
      <c r="G15" s="80" t="s">
        <v>40</v>
      </c>
      <c r="H15" s="80" t="s">
        <v>96</v>
      </c>
      <c r="I15" s="270"/>
      <c r="J15" s="270"/>
      <c r="K15" s="270">
        <v>8</v>
      </c>
      <c r="L15" s="270" t="s">
        <v>1</v>
      </c>
      <c r="M15" s="270" t="s">
        <v>1</v>
      </c>
    </row>
    <row r="16" spans="1:13" ht="24" customHeight="1">
      <c r="A16" s="268" t="s">
        <v>60</v>
      </c>
      <c r="B16" s="268" t="s">
        <v>1</v>
      </c>
      <c r="C16" s="268" t="s">
        <v>1</v>
      </c>
      <c r="D16" s="268" t="s">
        <v>1</v>
      </c>
      <c r="E16" s="268" t="s">
        <v>1</v>
      </c>
      <c r="F16" s="268" t="s">
        <v>1</v>
      </c>
      <c r="G16" s="268" t="s">
        <v>1</v>
      </c>
      <c r="H16" s="268" t="s">
        <v>1</v>
      </c>
      <c r="I16" s="268" t="s">
        <v>1</v>
      </c>
      <c r="J16" s="268" t="s">
        <v>1</v>
      </c>
      <c r="K16" s="268" t="s">
        <v>1</v>
      </c>
      <c r="L16" s="268" t="s">
        <v>1</v>
      </c>
      <c r="M16" s="52">
        <f>SUM(M14)</f>
        <v>0</v>
      </c>
    </row>
  </sheetData>
  <mergeCells count="26">
    <mergeCell ref="K14:K15"/>
    <mergeCell ref="L14:L15"/>
    <mergeCell ref="M14:M15"/>
    <mergeCell ref="A16:L16"/>
    <mergeCell ref="I14:I15"/>
    <mergeCell ref="J14:J15"/>
    <mergeCell ref="A6:B6"/>
    <mergeCell ref="C6:M6"/>
    <mergeCell ref="A7:B7"/>
    <mergeCell ref="C7:M7"/>
    <mergeCell ref="A8:B8"/>
    <mergeCell ref="C8:M8"/>
    <mergeCell ref="A9:B9"/>
    <mergeCell ref="C9:M9"/>
    <mergeCell ref="A10:B10"/>
    <mergeCell ref="C10:M10"/>
    <mergeCell ref="A12:M12"/>
    <mergeCell ref="A11:B11"/>
    <mergeCell ref="C11:M11"/>
    <mergeCell ref="A5:B5"/>
    <mergeCell ref="C5:M5"/>
    <mergeCell ref="A1:M1"/>
    <mergeCell ref="A2:M2"/>
    <mergeCell ref="A3:M3"/>
    <mergeCell ref="A4:B4"/>
    <mergeCell ref="C4:M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8109DDE3DA6A945A0C667D674D34667" ma:contentTypeVersion="13" ma:contentTypeDescription="Crear nuevo documento." ma:contentTypeScope="" ma:versionID="6de928c9aed110d0c991882d35752e8a">
  <xsd:schema xmlns:xsd="http://www.w3.org/2001/XMLSchema" xmlns:xs="http://www.w3.org/2001/XMLSchema" xmlns:p="http://schemas.microsoft.com/office/2006/metadata/properties" xmlns:ns2="c51a8268-dede-4125-a0c5-d7bbf7737d74" xmlns:ns3="1445e099-5ceb-4a80-bccb-ae951e9e9f10" targetNamespace="http://schemas.microsoft.com/office/2006/metadata/properties" ma:root="true" ma:fieldsID="41e241d9bdf4850e58784653a9613c38" ns2:_="" ns3:_="">
    <xsd:import namespace="c51a8268-dede-4125-a0c5-d7bbf7737d74"/>
    <xsd:import namespace="1445e099-5ceb-4a80-bccb-ae951e9e9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a8268-dede-4125-a0c5-d7bbf7737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45e099-5ceb-4a80-bccb-ae951e9e9f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07a6d6-0bbe-4416-9f05-9a3d889049be}" ma:internalName="TaxCatchAll" ma:showField="CatchAllData" ma:web="1445e099-5ceb-4a80-bccb-ae951e9e9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1a8268-dede-4125-a0c5-d7bbf7737d74">
      <Terms xmlns="http://schemas.microsoft.com/office/infopath/2007/PartnerControls"/>
    </lcf76f155ced4ddcb4097134ff3c332f>
    <TaxCatchAll xmlns="1445e099-5ceb-4a80-bccb-ae951e9e9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1D2F80-9DCF-49A9-A99B-059EF85D86D9}"/>
</file>

<file path=customXml/itemProps2.xml><?xml version="1.0" encoding="utf-8"?>
<ds:datastoreItem xmlns:ds="http://schemas.openxmlformats.org/officeDocument/2006/customXml" ds:itemID="{27298360-00D3-48DC-BE9F-117D1EF1FEFF}"/>
</file>

<file path=customXml/itemProps3.xml><?xml version="1.0" encoding="utf-8"?>
<ds:datastoreItem xmlns:ds="http://schemas.openxmlformats.org/officeDocument/2006/customXml" ds:itemID="{938E58FA-5679-42B5-9245-57BE143A66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Bustamante</dc:creator>
  <cp:keywords/>
  <dc:description/>
  <cp:lastModifiedBy>Revision POT</cp:lastModifiedBy>
  <cp:revision/>
  <dcterms:created xsi:type="dcterms:W3CDTF">2026-04-27T16:45:52Z</dcterms:created>
  <dcterms:modified xsi:type="dcterms:W3CDTF">2026-07-06T17:21:09Z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0x01010058109DDE3DA6A945A0C667D674D34667</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{"FileActivityType":"9","FileActivityTimeStamp":"2026-05-13T17:38:35.020Z","FileActivityUsersOnPage":[{"DisplayName":"Carlos Andres Caviedes Corvacho","Id":"1083021552@medellin.gov.co"},{"DisplayName":"Martha Liliana Ramirez Lozano","Id":"37545909@medellin.gov.co"}],"FileActivityNavigationId":null}</vt:lpwstr>
  </property>
  <property fmtid="{D5CDD505-2E9C-101B-9397-08002B2CF9AE}" pid="9" name="TriggerFlowInfo">
    <vt:lpwstr/>
  </property>
</Properties>
</file>