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C:\Users\Usuario\Desktop\"/>
    </mc:Choice>
  </mc:AlternateContent>
  <xr:revisionPtr revIDLastSave="0" documentId="13_ncr:1_{3E0B8DF4-4BB1-43C9-9D31-18DF984D0121}" xr6:coauthVersionLast="47" xr6:coauthVersionMax="47" xr10:uidLastSave="{00000000-0000-0000-0000-000000000000}"/>
  <bookViews>
    <workbookView xWindow="-108" yWindow="-108" windowWidth="23256" windowHeight="12576" tabRatio="828" firstSheet="3" activeTab="3" xr2:uid="{00000000-000D-0000-FFFF-FFFF00000000}"/>
  </bookViews>
  <sheets>
    <sheet name="2023_DTSFORM_Rio_Norte" sheetId="2" state="hidden" r:id="rId1"/>
    <sheet name="DTS2023_FORM_Rio_Centro" sheetId="3" state="hidden" r:id="rId2"/>
    <sheet name="2023_DTSFORM_Rio_Sur" sheetId="1" state="hidden" r:id="rId3"/>
    <sheet name="Macroproyectos" sheetId="4" r:id="rId4"/>
    <sheet name="Hoja2" sheetId="8" state="hidden" r:id="rId5"/>
    <sheet name="nodo" sheetId="7" state="hidden" r:id="rId6"/>
    <sheet name="Hoja1" sheetId="6" state="hidden" r:id="rId7"/>
    <sheet name="Costo 15 Años" sheetId="14" r:id="rId8"/>
    <sheet name="Flujo_15_Años" sheetId="17" r:id="rId9"/>
    <sheet name="Resumen_Anual" sheetId="18" r:id="rId10"/>
    <sheet name="DetalleCostos" sheetId="16" r:id="rId11"/>
    <sheet name="Licenciamiento" sheetId="19" r:id="rId12"/>
    <sheet name="Grupo Fuentes" sheetId="15" r:id="rId13"/>
    <sheet name="Ficha P1 ZonaNorte" sheetId="5" r:id="rId14"/>
    <sheet name="Ficha P2 Longitudinal" sheetId="11" r:id="rId15"/>
    <sheet name="Ficha P3 CableSAP" sheetId="12" r:id="rId16"/>
    <sheet name="Ficha P4 ZonaCentro" sheetId="10" r:id="rId17"/>
    <sheet name="Ficha P5 Vial Norte" sheetId="9" r:id="rId18"/>
  </sheets>
  <definedNames>
    <definedName name="_xlnm._FilterDatabase" localSheetId="0" hidden="1">'2023_DTSFORM_Rio_Norte'!$A$1:$I$2</definedName>
    <definedName name="_xlnm._FilterDatabase" localSheetId="2" hidden="1">'2023_DTSFORM_Rio_Sur'!$A$1:$I$2</definedName>
    <definedName name="_xlnm._FilterDatabase" localSheetId="10" hidden="1">DetalleCostos!$B$3:$N$20</definedName>
    <definedName name="_xlnm._FilterDatabase" localSheetId="1" hidden="1">DTS2023_FORM_Rio_Centro!$A$1:$I$74</definedName>
    <definedName name="_xlnm._FilterDatabase" localSheetId="3" hidden="1">Macroproyectos!$A$1:$AJ$226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 i="16" l="1"/>
  <c r="O6" i="16"/>
  <c r="O7" i="16"/>
  <c r="O8" i="16"/>
  <c r="O9" i="16"/>
  <c r="O10" i="16"/>
  <c r="O11" i="16"/>
  <c r="O12" i="16"/>
  <c r="O13" i="16"/>
  <c r="O14" i="16"/>
  <c r="O15" i="16"/>
  <c r="O16" i="16"/>
  <c r="O17" i="16"/>
  <c r="O18" i="16"/>
  <c r="O19" i="16"/>
  <c r="O20" i="16"/>
  <c r="O4" i="16"/>
  <c r="N4" i="16" l="1"/>
  <c r="N5" i="16"/>
  <c r="N9" i="16"/>
  <c r="N10" i="16"/>
  <c r="N6" i="16"/>
  <c r="N20" i="16"/>
  <c r="N7" i="16"/>
  <c r="N8" i="16"/>
  <c r="N15" i="16"/>
  <c r="N11" i="16"/>
  <c r="N14" i="16"/>
  <c r="N16" i="16"/>
  <c r="N13" i="16"/>
  <c r="N12" i="16"/>
  <c r="N17" i="16"/>
  <c r="N18" i="16"/>
  <c r="N19" i="16"/>
  <c r="N90" i="4" l="1"/>
  <c r="N88" i="4"/>
  <c r="N87" i="4"/>
  <c r="N28" i="4"/>
  <c r="L25" i="4"/>
  <c r="L15" i="15" l="1"/>
  <c r="L14" i="15"/>
  <c r="L13" i="15"/>
  <c r="L12" i="15"/>
  <c r="K15" i="15"/>
  <c r="K14" i="15"/>
  <c r="K13" i="15"/>
  <c r="K12" i="15"/>
  <c r="J15" i="15"/>
  <c r="J14" i="15"/>
  <c r="J13" i="15"/>
  <c r="J12" i="15"/>
  <c r="I15" i="15"/>
  <c r="I14" i="15"/>
  <c r="I13" i="15"/>
  <c r="M13" i="15" s="1"/>
  <c r="I12" i="15"/>
  <c r="G5" i="14"/>
  <c r="G6" i="14"/>
  <c r="G7" i="14"/>
  <c r="G8" i="14"/>
  <c r="G9" i="14"/>
  <c r="G10" i="14"/>
  <c r="G11" i="14"/>
  <c r="G12" i="14"/>
  <c r="G13" i="14"/>
  <c r="G14" i="14"/>
  <c r="G15" i="14"/>
  <c r="G16" i="14"/>
  <c r="G17" i="14"/>
  <c r="G18" i="14"/>
  <c r="G19" i="14"/>
  <c r="G20" i="14"/>
  <c r="G4" i="14"/>
  <c r="E8" i="14"/>
  <c r="J8" i="5"/>
  <c r="E8" i="5"/>
  <c r="F21" i="14"/>
  <c r="G21" i="14" s="1"/>
  <c r="M14" i="15" l="1"/>
  <c r="M15" i="15"/>
  <c r="N15" i="15" s="1"/>
  <c r="M12" i="15"/>
  <c r="N12" i="15" s="1"/>
  <c r="O14" i="15"/>
  <c r="N14" i="15"/>
  <c r="O13" i="15"/>
  <c r="N13" i="15"/>
  <c r="T11" i="12"/>
  <c r="C10" i="12"/>
  <c r="J10" i="12" s="1"/>
  <c r="C8" i="12"/>
  <c r="F8" i="12" s="1"/>
  <c r="F12" i="12" s="1"/>
  <c r="C7" i="12"/>
  <c r="C9" i="12"/>
  <c r="J9" i="12" s="1"/>
  <c r="M99" i="4"/>
  <c r="AE91" i="12"/>
  <c r="AE61" i="12"/>
  <c r="AE31" i="12"/>
  <c r="S12" i="12"/>
  <c r="R12" i="12"/>
  <c r="Q12" i="12"/>
  <c r="P12" i="12"/>
  <c r="O12" i="12"/>
  <c r="N12" i="12"/>
  <c r="M12" i="12"/>
  <c r="D12" i="12"/>
  <c r="T7" i="12"/>
  <c r="AE90" i="11"/>
  <c r="AE60" i="11"/>
  <c r="AE30" i="11"/>
  <c r="D11" i="11"/>
  <c r="C9" i="11"/>
  <c r="C8" i="11"/>
  <c r="C7" i="11"/>
  <c r="O12" i="15" l="1"/>
  <c r="E8" i="12"/>
  <c r="G8" i="12"/>
  <c r="J12" i="12"/>
  <c r="K9" i="12"/>
  <c r="I9" i="12"/>
  <c r="H9" i="12"/>
  <c r="H12" i="12" s="1"/>
  <c r="L9" i="12"/>
  <c r="I10" i="12"/>
  <c r="L10" i="12"/>
  <c r="G9" i="12"/>
  <c r="G12" i="12" s="1"/>
  <c r="K10" i="12"/>
  <c r="C12" i="12"/>
  <c r="U7" i="12"/>
  <c r="C11" i="11"/>
  <c r="H11" i="11"/>
  <c r="L11" i="11"/>
  <c r="K11" i="11"/>
  <c r="S11" i="11"/>
  <c r="M98" i="4"/>
  <c r="M40" i="10"/>
  <c r="Q40" i="10"/>
  <c r="G42" i="10"/>
  <c r="J43" i="10"/>
  <c r="D46" i="10"/>
  <c r="I46" i="10"/>
  <c r="K46" i="10"/>
  <c r="N46" i="10"/>
  <c r="O46" i="10"/>
  <c r="D47" i="10"/>
  <c r="E47" i="10"/>
  <c r="H47" i="10"/>
  <c r="I47" i="10"/>
  <c r="O47" i="10"/>
  <c r="P47" i="10"/>
  <c r="F48" i="10"/>
  <c r="J48" i="10"/>
  <c r="Q48" i="10"/>
  <c r="C47" i="10"/>
  <c r="C46" i="10"/>
  <c r="S35" i="10"/>
  <c r="S36" i="10"/>
  <c r="R29" i="10"/>
  <c r="G40" i="10" s="1"/>
  <c r="R30" i="10"/>
  <c r="D41" i="10" s="1"/>
  <c r="R31" i="10"/>
  <c r="H42" i="10" s="1"/>
  <c r="R32" i="10"/>
  <c r="L43" i="10" s="1"/>
  <c r="R33" i="10"/>
  <c r="P44" i="10" s="1"/>
  <c r="R34" i="10"/>
  <c r="D45" i="10" s="1"/>
  <c r="R35" i="10"/>
  <c r="F46" i="10" s="1"/>
  <c r="R36" i="10"/>
  <c r="J47" i="10" s="1"/>
  <c r="R37" i="10"/>
  <c r="N48" i="10" s="1"/>
  <c r="R28" i="10"/>
  <c r="N39" i="10" s="1"/>
  <c r="D38" i="10"/>
  <c r="E38" i="10"/>
  <c r="F38" i="10"/>
  <c r="G38" i="10"/>
  <c r="H38" i="10"/>
  <c r="I38" i="10"/>
  <c r="J38" i="10"/>
  <c r="K38" i="10"/>
  <c r="L38" i="10"/>
  <c r="M38" i="10"/>
  <c r="N38" i="10"/>
  <c r="O38" i="10"/>
  <c r="P38" i="10"/>
  <c r="Q38" i="10"/>
  <c r="C38" i="10"/>
  <c r="N17" i="4"/>
  <c r="C6" i="10" s="1"/>
  <c r="N16" i="4"/>
  <c r="C5" i="10" s="1"/>
  <c r="N24" i="4"/>
  <c r="C13" i="10" s="1"/>
  <c r="N23" i="4"/>
  <c r="C12" i="10" s="1"/>
  <c r="N22" i="4"/>
  <c r="C11" i="10" s="1"/>
  <c r="N21" i="4"/>
  <c r="C10" i="10" s="1"/>
  <c r="N20" i="4"/>
  <c r="C9" i="10" s="1"/>
  <c r="N19" i="4"/>
  <c r="C8" i="10" s="1"/>
  <c r="N18" i="4"/>
  <c r="C7" i="10" s="1"/>
  <c r="N15" i="4"/>
  <c r="C4" i="10" s="1"/>
  <c r="AA32" i="10"/>
  <c r="X27" i="9"/>
  <c r="AA27" i="5"/>
  <c r="N8" i="5"/>
  <c r="P5" i="5"/>
  <c r="P9" i="5" s="1"/>
  <c r="N5" i="5"/>
  <c r="Q9" i="5"/>
  <c r="O9" i="5"/>
  <c r="T4" i="5"/>
  <c r="U4" i="5" s="1"/>
  <c r="L5" i="5"/>
  <c r="L9" i="5" s="1"/>
  <c r="J5" i="5"/>
  <c r="J9" i="5" s="1"/>
  <c r="E5" i="5"/>
  <c r="D9" i="5"/>
  <c r="I9" i="5"/>
  <c r="K9" i="5"/>
  <c r="M9" i="5"/>
  <c r="R9" i="5"/>
  <c r="S9" i="5"/>
  <c r="F7" i="5"/>
  <c r="H7" i="5" s="1"/>
  <c r="F6" i="5"/>
  <c r="E4" i="5"/>
  <c r="G5" i="5"/>
  <c r="G9" i="5" s="1"/>
  <c r="C9" i="5"/>
  <c r="M6" i="4"/>
  <c r="N12" i="4"/>
  <c r="C7" i="9" s="1"/>
  <c r="M13" i="4"/>
  <c r="N11" i="4"/>
  <c r="C6" i="9" s="1"/>
  <c r="N10" i="4"/>
  <c r="C5" i="9" s="1"/>
  <c r="N9" i="4"/>
  <c r="C4" i="9" s="1"/>
  <c r="N8" i="4"/>
  <c r="N5" i="4"/>
  <c r="N4" i="4"/>
  <c r="N2" i="4"/>
  <c r="N3" i="4"/>
  <c r="K39" i="10" l="1"/>
  <c r="M48" i="10"/>
  <c r="I48" i="10"/>
  <c r="K13" i="10" s="1"/>
  <c r="E48" i="10"/>
  <c r="O44" i="10"/>
  <c r="P40" i="10"/>
  <c r="P39" i="10"/>
  <c r="J39" i="10"/>
  <c r="F39" i="10"/>
  <c r="G39" i="10"/>
  <c r="H6" i="5"/>
  <c r="H9" i="5" s="1"/>
  <c r="T7" i="5"/>
  <c r="U7" i="5" s="1"/>
  <c r="R38" i="10"/>
  <c r="S38" i="10" s="1"/>
  <c r="S28" i="10"/>
  <c r="C42" i="10"/>
  <c r="C48" i="10"/>
  <c r="L48" i="10"/>
  <c r="H48" i="10"/>
  <c r="D48" i="10"/>
  <c r="F13" i="10" s="1"/>
  <c r="M47" i="10"/>
  <c r="G47" i="10"/>
  <c r="Q46" i="10"/>
  <c r="M46" i="10"/>
  <c r="H46" i="10"/>
  <c r="K44" i="10"/>
  <c r="F42" i="10"/>
  <c r="O40" i="10"/>
  <c r="M39" i="10"/>
  <c r="I39" i="10"/>
  <c r="E39" i="10"/>
  <c r="F9" i="5"/>
  <c r="F10" i="10"/>
  <c r="S37" i="10"/>
  <c r="C43" i="10"/>
  <c r="C39" i="10"/>
  <c r="K48" i="10"/>
  <c r="G48" i="10"/>
  <c r="Q47" i="10"/>
  <c r="L47" i="10"/>
  <c r="N12" i="10" s="1"/>
  <c r="F47" i="10"/>
  <c r="P46" i="10"/>
  <c r="L46" i="10"/>
  <c r="E46" i="10"/>
  <c r="G11" i="10" s="1"/>
  <c r="K43" i="10"/>
  <c r="E42" i="10"/>
  <c r="N40" i="10"/>
  <c r="L39" i="10"/>
  <c r="N4" i="10" s="1"/>
  <c r="H39" i="10"/>
  <c r="D39" i="10"/>
  <c r="T9" i="12"/>
  <c r="K12" i="12"/>
  <c r="L12" i="12"/>
  <c r="T8" i="12"/>
  <c r="E12" i="12"/>
  <c r="U9" i="12"/>
  <c r="I12" i="12"/>
  <c r="T10" i="12"/>
  <c r="Q9" i="10"/>
  <c r="L8" i="10"/>
  <c r="N45" i="10"/>
  <c r="P10" i="10" s="1"/>
  <c r="K45" i="10"/>
  <c r="M10" i="10" s="1"/>
  <c r="G44" i="10"/>
  <c r="I9" i="10" s="1"/>
  <c r="Q42" i="10"/>
  <c r="M41" i="10"/>
  <c r="O6" i="10" s="1"/>
  <c r="I40" i="10"/>
  <c r="C45" i="10"/>
  <c r="E10" i="10" s="1"/>
  <c r="H43" i="10"/>
  <c r="J8" i="10" s="1"/>
  <c r="Q45" i="10"/>
  <c r="S10" i="10" s="1"/>
  <c r="I43" i="10"/>
  <c r="K8" i="10" s="1"/>
  <c r="P45" i="10"/>
  <c r="R10" i="10" s="1"/>
  <c r="I44" i="10"/>
  <c r="K40" i="10"/>
  <c r="L45" i="10"/>
  <c r="H44" i="10"/>
  <c r="J40" i="10"/>
  <c r="L5" i="10" s="1"/>
  <c r="J45" i="10"/>
  <c r="F40" i="10"/>
  <c r="H5" i="10" s="1"/>
  <c r="J44" i="10"/>
  <c r="L9" i="10" s="1"/>
  <c r="M45" i="10"/>
  <c r="O10" i="10" s="1"/>
  <c r="E43" i="10"/>
  <c r="G8" i="10" s="1"/>
  <c r="O41" i="10"/>
  <c r="K41" i="10"/>
  <c r="M6" i="10" s="1"/>
  <c r="D44" i="10"/>
  <c r="F9" i="10" s="1"/>
  <c r="S33" i="10"/>
  <c r="G45" i="10"/>
  <c r="I10" i="10" s="1"/>
  <c r="Q43" i="10"/>
  <c r="S8" i="10" s="1"/>
  <c r="M42" i="10"/>
  <c r="O7" i="10" s="1"/>
  <c r="I41" i="10"/>
  <c r="E40" i="10"/>
  <c r="S32" i="10"/>
  <c r="C40" i="10"/>
  <c r="N47" i="10"/>
  <c r="J46" i="10"/>
  <c r="F45" i="10"/>
  <c r="P43" i="10"/>
  <c r="R8" i="10" s="1"/>
  <c r="L42" i="10"/>
  <c r="H41" i="10"/>
  <c r="J6" i="10" s="1"/>
  <c r="D40" i="10"/>
  <c r="F5" i="10" s="1"/>
  <c r="M44" i="10"/>
  <c r="O9" i="10" s="1"/>
  <c r="O45" i="10"/>
  <c r="Q10" i="10" s="1"/>
  <c r="P41" i="10"/>
  <c r="R6" i="10" s="1"/>
  <c r="P42" i="10"/>
  <c r="R7" i="10" s="1"/>
  <c r="S31" i="10"/>
  <c r="E45" i="10"/>
  <c r="G10" i="10" s="1"/>
  <c r="O43" i="10"/>
  <c r="Q8" i="10" s="1"/>
  <c r="K42" i="10"/>
  <c r="M7" i="10" s="1"/>
  <c r="G41" i="10"/>
  <c r="Q39" i="10"/>
  <c r="N44" i="10"/>
  <c r="P9" i="10" s="1"/>
  <c r="C44" i="10"/>
  <c r="E9" i="10" s="1"/>
  <c r="L44" i="10"/>
  <c r="D42" i="10"/>
  <c r="Q41" i="10"/>
  <c r="S6" i="10" s="1"/>
  <c r="F43" i="10"/>
  <c r="H8" i="10" s="1"/>
  <c r="N41" i="10"/>
  <c r="P6" i="10" s="1"/>
  <c r="L41" i="10"/>
  <c r="I45" i="10"/>
  <c r="K10" i="10" s="1"/>
  <c r="E44" i="10"/>
  <c r="O42" i="10"/>
  <c r="Q7" i="10" s="1"/>
  <c r="H45" i="10"/>
  <c r="J10" i="10" s="1"/>
  <c r="J41" i="10"/>
  <c r="S29" i="10"/>
  <c r="O48" i="10"/>
  <c r="Q13" i="10" s="1"/>
  <c r="K47" i="10"/>
  <c r="G46" i="10"/>
  <c r="Q44" i="10"/>
  <c r="S9" i="10" s="1"/>
  <c r="M43" i="10"/>
  <c r="O8" i="10" s="1"/>
  <c r="I42" i="10"/>
  <c r="E41" i="10"/>
  <c r="O39" i="10"/>
  <c r="Q4" i="10" s="1"/>
  <c r="G43" i="10"/>
  <c r="I8" i="10" s="1"/>
  <c r="L40" i="10"/>
  <c r="N5" i="10" s="1"/>
  <c r="D43" i="10"/>
  <c r="F8" i="10" s="1"/>
  <c r="F44" i="10"/>
  <c r="H9" i="10" s="1"/>
  <c r="H40" i="10"/>
  <c r="J5" i="10" s="1"/>
  <c r="S34" i="10"/>
  <c r="N42" i="10"/>
  <c r="P7" i="10" s="1"/>
  <c r="S30" i="10"/>
  <c r="P48" i="10"/>
  <c r="R13" i="10" s="1"/>
  <c r="N43" i="10"/>
  <c r="P8" i="10" s="1"/>
  <c r="J42" i="10"/>
  <c r="L7" i="10" s="1"/>
  <c r="F41" i="10"/>
  <c r="H6" i="10" s="1"/>
  <c r="C41" i="10"/>
  <c r="O11" i="11"/>
  <c r="G11" i="11"/>
  <c r="F11" i="11"/>
  <c r="T7" i="11"/>
  <c r="U7" i="11" s="1"/>
  <c r="E11" i="11"/>
  <c r="M11" i="11"/>
  <c r="R11" i="11"/>
  <c r="T9" i="11"/>
  <c r="P11" i="11"/>
  <c r="J11" i="11"/>
  <c r="N11" i="11"/>
  <c r="I11" i="11"/>
  <c r="Q11" i="11"/>
  <c r="T8" i="11"/>
  <c r="U8" i="11" s="1"/>
  <c r="F12" i="10"/>
  <c r="E12" i="10"/>
  <c r="G12" i="10"/>
  <c r="O12" i="10"/>
  <c r="P12" i="10"/>
  <c r="H12" i="10"/>
  <c r="J13" i="10"/>
  <c r="M13" i="10"/>
  <c r="G13" i="10"/>
  <c r="E13" i="10"/>
  <c r="H13" i="10"/>
  <c r="S13" i="10"/>
  <c r="P13" i="10"/>
  <c r="I13" i="10"/>
  <c r="L13" i="10"/>
  <c r="L6" i="10"/>
  <c r="F6" i="10"/>
  <c r="G6" i="10"/>
  <c r="K6" i="10"/>
  <c r="N6" i="10"/>
  <c r="E6" i="10"/>
  <c r="G4" i="10"/>
  <c r="H4" i="10"/>
  <c r="O4" i="10"/>
  <c r="C14" i="10"/>
  <c r="F4" i="10"/>
  <c r="I4" i="10"/>
  <c r="P4" i="10"/>
  <c r="E4" i="10"/>
  <c r="F7" i="10"/>
  <c r="E7" i="10"/>
  <c r="N7" i="10"/>
  <c r="M11" i="10"/>
  <c r="N11" i="10"/>
  <c r="P11" i="10"/>
  <c r="E11" i="10"/>
  <c r="H11" i="10"/>
  <c r="O11" i="10"/>
  <c r="F11" i="10"/>
  <c r="L11" i="10"/>
  <c r="H10" i="10"/>
  <c r="S12" i="10"/>
  <c r="K12" i="10"/>
  <c r="Q11" i="10"/>
  <c r="I11" i="10"/>
  <c r="M9" i="10"/>
  <c r="I7" i="10"/>
  <c r="S4" i="10"/>
  <c r="K4" i="10"/>
  <c r="N10" i="10"/>
  <c r="R5" i="10"/>
  <c r="O13" i="10"/>
  <c r="S11" i="10"/>
  <c r="M8" i="10"/>
  <c r="K7" i="10"/>
  <c r="I6" i="10"/>
  <c r="G5" i="10"/>
  <c r="P5" i="10"/>
  <c r="R11" i="10"/>
  <c r="J11" i="10"/>
  <c r="N9" i="10"/>
  <c r="J7" i="10"/>
  <c r="L4" i="10"/>
  <c r="M5" i="10"/>
  <c r="N8" i="10"/>
  <c r="R9" i="10"/>
  <c r="R12" i="10"/>
  <c r="J12" i="10"/>
  <c r="H7" i="10"/>
  <c r="R4" i="10"/>
  <c r="J4" i="10"/>
  <c r="E5" i="10"/>
  <c r="K5" i="10"/>
  <c r="S5" i="10"/>
  <c r="J9" i="10"/>
  <c r="I5" i="10"/>
  <c r="L10" i="10"/>
  <c r="Q5" i="10"/>
  <c r="M12" i="10"/>
  <c r="K11" i="10"/>
  <c r="G9" i="10"/>
  <c r="S7" i="10"/>
  <c r="Q6" i="10"/>
  <c r="O5" i="10"/>
  <c r="M4" i="10"/>
  <c r="N13" i="10"/>
  <c r="L12" i="10"/>
  <c r="E8" i="10"/>
  <c r="Q12" i="10"/>
  <c r="I12" i="10"/>
  <c r="K9" i="10"/>
  <c r="G7" i="10"/>
  <c r="C9" i="9"/>
  <c r="T5" i="5"/>
  <c r="U5" i="5" s="1"/>
  <c r="T8" i="5"/>
  <c r="U8" i="5" s="1"/>
  <c r="E9" i="5"/>
  <c r="N9" i="5"/>
  <c r="T12" i="12" l="1"/>
  <c r="T6" i="5"/>
  <c r="U6" i="5" s="1"/>
  <c r="AK54" i="12"/>
  <c r="Z7" i="12"/>
  <c r="AA7" i="12" s="1"/>
  <c r="Z8" i="12"/>
  <c r="AA8" i="12" s="1"/>
  <c r="Z9" i="12"/>
  <c r="AA9" i="12" s="1"/>
  <c r="T15" i="12"/>
  <c r="AK72" i="12"/>
  <c r="AK83" i="12"/>
  <c r="AK17" i="12"/>
  <c r="AK12" i="12"/>
  <c r="AK43" i="12"/>
  <c r="AK47" i="12"/>
  <c r="Z68" i="12"/>
  <c r="AK7" i="12"/>
  <c r="Z39" i="12"/>
  <c r="AA39" i="12" s="1"/>
  <c r="AK28" i="12"/>
  <c r="AK73" i="12"/>
  <c r="AK27" i="12"/>
  <c r="AK59" i="12"/>
  <c r="AK18" i="12"/>
  <c r="AK11" i="12"/>
  <c r="AK26" i="12"/>
  <c r="AK19" i="12"/>
  <c r="AK81" i="12"/>
  <c r="Z70" i="12"/>
  <c r="AK51" i="12"/>
  <c r="AK76" i="12"/>
  <c r="AK13" i="12"/>
  <c r="AK68" i="12"/>
  <c r="AK70" i="12"/>
  <c r="AK80" i="12"/>
  <c r="AK25" i="12"/>
  <c r="AK14" i="12"/>
  <c r="Z6" i="12"/>
  <c r="AA6" i="12" s="1"/>
  <c r="AK88" i="12"/>
  <c r="AK20" i="12"/>
  <c r="AK89" i="12"/>
  <c r="AK52" i="12"/>
  <c r="AK21" i="12"/>
  <c r="AK42" i="12"/>
  <c r="AK46" i="12"/>
  <c r="AK44" i="12"/>
  <c r="AK60" i="12"/>
  <c r="Z69" i="12"/>
  <c r="AK38" i="12"/>
  <c r="AK39" i="12"/>
  <c r="AK50" i="12"/>
  <c r="AK9" i="12"/>
  <c r="AK41" i="12"/>
  <c r="AK85" i="12"/>
  <c r="AK45" i="12"/>
  <c r="AK79" i="12"/>
  <c r="AK15" i="12"/>
  <c r="Z67" i="12"/>
  <c r="AK40" i="12"/>
  <c r="AK57" i="12"/>
  <c r="AK90" i="12"/>
  <c r="AK23" i="12"/>
  <c r="AK74" i="12"/>
  <c r="AK53" i="12"/>
  <c r="AK55" i="12"/>
  <c r="AK56" i="12"/>
  <c r="AK58" i="12"/>
  <c r="AK69" i="12"/>
  <c r="AK16" i="12"/>
  <c r="Z40" i="12"/>
  <c r="AA40" i="12" s="1"/>
  <c r="AK71" i="12"/>
  <c r="AK49" i="12"/>
  <c r="AK87" i="12"/>
  <c r="AK75" i="12"/>
  <c r="AK48" i="12"/>
  <c r="Z38" i="12"/>
  <c r="AA38" i="12" s="1"/>
  <c r="AK24" i="12"/>
  <c r="AK78" i="12"/>
  <c r="AK22" i="12"/>
  <c r="AK84" i="12"/>
  <c r="AK77" i="12"/>
  <c r="Z37" i="12"/>
  <c r="AA37" i="12" s="1"/>
  <c r="AK86" i="12"/>
  <c r="AK82" i="12"/>
  <c r="AK29" i="12"/>
  <c r="AK30" i="12"/>
  <c r="T4" i="10"/>
  <c r="U4" i="10" s="1"/>
  <c r="T9" i="10"/>
  <c r="U9" i="10" s="1"/>
  <c r="U9" i="11"/>
  <c r="T11" i="11"/>
  <c r="T12" i="10"/>
  <c r="U12" i="10" s="1"/>
  <c r="T8" i="10"/>
  <c r="U8" i="10" s="1"/>
  <c r="T6" i="10"/>
  <c r="U6" i="10" s="1"/>
  <c r="T5" i="10"/>
  <c r="U5" i="10" s="1"/>
  <c r="T10" i="10"/>
  <c r="U10" i="10" s="1"/>
  <c r="T7" i="10"/>
  <c r="U7" i="10" s="1"/>
  <c r="T11" i="10"/>
  <c r="U11" i="10" s="1"/>
  <c r="T13" i="10"/>
  <c r="U13" i="10" s="1"/>
  <c r="T9" i="5"/>
  <c r="AK61" i="12" l="1"/>
  <c r="AK91" i="12"/>
  <c r="AK31" i="12"/>
  <c r="AK87" i="11"/>
  <c r="AK69" i="11"/>
  <c r="AK54" i="11"/>
  <c r="AK85" i="11"/>
  <c r="AK38" i="11"/>
  <c r="AK56" i="11"/>
  <c r="AK83" i="11"/>
  <c r="AK40" i="11"/>
  <c r="AK58" i="11"/>
  <c r="AK41" i="11"/>
  <c r="AK81" i="11"/>
  <c r="AK42" i="11"/>
  <c r="AK37" i="11"/>
  <c r="AK80" i="11"/>
  <c r="AK43" i="11"/>
  <c r="AK79" i="11"/>
  <c r="Z37" i="11"/>
  <c r="AA37" i="11" s="1"/>
  <c r="AK84" i="11"/>
  <c r="AK39" i="11"/>
  <c r="AK57" i="11"/>
  <c r="AK59" i="11"/>
  <c r="AK78" i="11"/>
  <c r="AK45" i="11"/>
  <c r="Z38" i="11"/>
  <c r="AA38" i="11" s="1"/>
  <c r="AK67" i="11"/>
  <c r="AK77" i="11"/>
  <c r="AK46" i="11"/>
  <c r="Z39" i="11"/>
  <c r="AA39" i="11" s="1"/>
  <c r="Z69" i="11"/>
  <c r="AA69" i="11" s="1"/>
  <c r="AK76" i="11"/>
  <c r="AK47" i="11"/>
  <c r="Z36" i="11"/>
  <c r="AA36" i="11" s="1"/>
  <c r="Z68" i="11"/>
  <c r="AA68" i="11" s="1"/>
  <c r="AK75" i="11"/>
  <c r="AK48" i="11"/>
  <c r="Z7" i="11"/>
  <c r="AA7" i="11" s="1"/>
  <c r="Z67" i="11"/>
  <c r="AA67" i="11" s="1"/>
  <c r="AK74" i="11"/>
  <c r="AK49" i="11"/>
  <c r="Z8" i="11"/>
  <c r="AA8" i="11" s="1"/>
  <c r="Z66" i="11"/>
  <c r="AA66" i="11" s="1"/>
  <c r="AK73" i="11"/>
  <c r="AK50" i="11"/>
  <c r="Z9" i="11"/>
  <c r="AA9" i="11" s="1"/>
  <c r="AK72" i="11"/>
  <c r="AK51" i="11"/>
  <c r="Z6" i="11"/>
  <c r="AA6" i="11" s="1"/>
  <c r="AK89" i="11"/>
  <c r="AK71" i="11"/>
  <c r="AK52" i="11"/>
  <c r="AK88" i="11"/>
  <c r="AK70" i="11"/>
  <c r="AK53" i="11"/>
  <c r="AK86" i="11"/>
  <c r="AK68" i="11"/>
  <c r="AK55" i="11"/>
  <c r="AK82" i="11"/>
  <c r="AK44" i="11"/>
  <c r="T14" i="11"/>
  <c r="AK15" i="11"/>
  <c r="AK23" i="11"/>
  <c r="AK19" i="11"/>
  <c r="AK27" i="11"/>
  <c r="AK12" i="11"/>
  <c r="AK21" i="11"/>
  <c r="AK29" i="11"/>
  <c r="AK14" i="11"/>
  <c r="AK22" i="11"/>
  <c r="AK8" i="11"/>
  <c r="AK16" i="11"/>
  <c r="AK24" i="11"/>
  <c r="AK28" i="11"/>
  <c r="AK13" i="11"/>
  <c r="AK9" i="11"/>
  <c r="AK17" i="11"/>
  <c r="AK25" i="11"/>
  <c r="AK18" i="11"/>
  <c r="AK26" i="11"/>
  <c r="AK20" i="11"/>
  <c r="AK7" i="11"/>
  <c r="AK10" i="11"/>
  <c r="AK11" i="11"/>
  <c r="Y5" i="5"/>
  <c r="Z5" i="5" s="1"/>
  <c r="Y4" i="5"/>
  <c r="Z4" i="5" s="1"/>
  <c r="Y6" i="5"/>
  <c r="Z6" i="5" s="1"/>
  <c r="Y7" i="5"/>
  <c r="Z7" i="5" s="1"/>
  <c r="T14" i="10"/>
  <c r="AE6" i="10" s="1"/>
  <c r="AF11" i="5"/>
  <c r="AF19" i="5"/>
  <c r="AF4" i="5"/>
  <c r="AF12" i="5"/>
  <c r="AF20" i="5"/>
  <c r="AF13" i="5"/>
  <c r="AF21" i="5"/>
  <c r="AF23" i="5"/>
  <c r="AF5" i="5"/>
  <c r="AF6" i="5"/>
  <c r="AF14" i="5"/>
  <c r="AF22" i="5"/>
  <c r="AF7" i="5"/>
  <c r="AF15" i="5"/>
  <c r="AF8" i="5"/>
  <c r="AF16" i="5"/>
  <c r="AF24" i="5"/>
  <c r="AF17" i="5"/>
  <c r="AF25" i="5"/>
  <c r="AF18" i="5"/>
  <c r="AF26" i="5"/>
  <c r="AF9" i="5"/>
  <c r="AF10" i="5"/>
  <c r="AC20" i="9"/>
  <c r="AB13" i="9"/>
  <c r="AC19" i="9"/>
  <c r="AC12" i="9"/>
  <c r="AC8" i="9"/>
  <c r="AC18" i="9"/>
  <c r="AC5" i="9"/>
  <c r="AC17" i="9"/>
  <c r="AC11" i="9"/>
  <c r="AC4" i="9"/>
  <c r="AC16" i="9"/>
  <c r="AC10" i="9"/>
  <c r="AC6" i="9"/>
  <c r="AB4" i="9"/>
  <c r="AC15" i="9"/>
  <c r="AC9" i="9"/>
  <c r="AB6" i="9"/>
  <c r="AC22" i="9"/>
  <c r="AC14" i="9"/>
  <c r="AC21" i="9"/>
  <c r="AC13" i="9"/>
  <c r="AC7" i="9"/>
  <c r="AC26" i="9"/>
  <c r="AC25" i="9"/>
  <c r="AC24" i="9"/>
  <c r="AC23" i="9"/>
  <c r="AB23" i="9"/>
  <c r="AE6" i="5"/>
  <c r="AE23" i="5"/>
  <c r="AE13" i="5"/>
  <c r="AE4" i="5"/>
  <c r="U9" i="5"/>
  <c r="T12" i="5"/>
  <c r="Y5" i="10" l="1"/>
  <c r="Z5" i="10" s="1"/>
  <c r="Y4" i="10"/>
  <c r="Z4" i="10" s="1"/>
  <c r="Y6" i="10"/>
  <c r="Z6" i="10" s="1"/>
  <c r="Y7" i="10"/>
  <c r="Z7" i="10" s="1"/>
  <c r="AF21" i="10"/>
  <c r="AF14" i="10"/>
  <c r="AF6" i="10"/>
  <c r="AF26" i="10"/>
  <c r="U14" i="10"/>
  <c r="AK60" i="11"/>
  <c r="AE4" i="10"/>
  <c r="AB27" i="9"/>
  <c r="AF7" i="10"/>
  <c r="AF22" i="10"/>
  <c r="AF23" i="10"/>
  <c r="AK90" i="11"/>
  <c r="AF17" i="10"/>
  <c r="AF15" i="10"/>
  <c r="AF16" i="10"/>
  <c r="AF25" i="10"/>
  <c r="AK30" i="11"/>
  <c r="AF24" i="10"/>
  <c r="AF8" i="10"/>
  <c r="AF30" i="10"/>
  <c r="AF18" i="10"/>
  <c r="AF4" i="10"/>
  <c r="AF27" i="10"/>
  <c r="AF31" i="10"/>
  <c r="AF19" i="10"/>
  <c r="AE28" i="10"/>
  <c r="AF5" i="10"/>
  <c r="AF20" i="10"/>
  <c r="AE27" i="5"/>
  <c r="AE18" i="10"/>
  <c r="AF28" i="10"/>
  <c r="AF29" i="10"/>
  <c r="T17" i="10"/>
  <c r="AF27" i="5"/>
  <c r="AC27" i="9"/>
  <c r="AF32" i="10" l="1"/>
  <c r="AE32" i="10"/>
</calcChain>
</file>

<file path=xl/sharedStrings.xml><?xml version="1.0" encoding="utf-8"?>
<sst xmlns="http://schemas.openxmlformats.org/spreadsheetml/2006/main" count="2943" uniqueCount="887">
  <si>
    <t>PROGRAMA (S)</t>
  </si>
  <si>
    <t>PROYECTO(S)</t>
  </si>
  <si>
    <t>DESCRIPCIÓN DEL PROYECTO</t>
  </si>
  <si>
    <t>LOCALIZACIÓN</t>
  </si>
  <si>
    <t>ENTIDAD(ES) RESPONSABLE(S)</t>
  </si>
  <si>
    <t>HORIZONTE</t>
  </si>
  <si>
    <t>RECURSOS DE FINANCIACIÓN</t>
  </si>
  <si>
    <t>Corto plazo (2018)</t>
  </si>
  <si>
    <t>Med. Plazo (2022)</t>
  </si>
  <si>
    <t>Largo plazo (2026)</t>
  </si>
  <si>
    <t>Recuperación y generación del espacio público y los equipamientos</t>
  </si>
  <si>
    <t>Nodo Transporte Norte</t>
  </si>
  <si>
    <t>Configuración de nodos de transporte, nuevos centros urbanos en relación a parques del Río Medellín</t>
  </si>
  <si>
    <t>Terminal de transportes del norte</t>
  </si>
  <si>
    <t>Alcaldía Medellín</t>
  </si>
  <si>
    <t>X</t>
  </si>
  <si>
    <t>Públicos y privados</t>
  </si>
  <si>
    <t>Parques del Río Medellín – PRM</t>
  </si>
  <si>
    <t>Construcción de las siguientes etapas del proyecto</t>
  </si>
  <si>
    <t>Todo el macroyecto</t>
  </si>
  <si>
    <t>Alcaldía Medellín / operador urbano</t>
  </si>
  <si>
    <t>Públicos y obligaciones urbanísticas</t>
  </si>
  <si>
    <t>Ciudadela Universitaria Agroindustrial del Norte</t>
  </si>
  <si>
    <t>Espacio educativo para temas agroindustriales</t>
  </si>
  <si>
    <t>Plan Parcial Plaza de ferias</t>
  </si>
  <si>
    <t>Alcaldía Medellín / Sapiencia</t>
  </si>
  <si>
    <t>Centro de Espectáculos del Norte</t>
  </si>
  <si>
    <t>Centro de eventos contiguo a la ciudadela universitaria</t>
  </si>
  <si>
    <t>EDU</t>
  </si>
  <si>
    <t>Espacios públicos actuales</t>
  </si>
  <si>
    <t>Recuperación y mantenimiento de los espacios públicos actuales</t>
  </si>
  <si>
    <t>OP, Agencia APP</t>
  </si>
  <si>
    <t>Públicos</t>
  </si>
  <si>
    <t>Escuela Tricentenario</t>
  </si>
  <si>
    <t>Reciclaje y ampliación de la infraestructura física</t>
  </si>
  <si>
    <t>Barrio tricentenario</t>
  </si>
  <si>
    <t>Recuperación sistema de quebradas</t>
  </si>
  <si>
    <t>Recuperación del sistema de quebradas, reubicación de viviendas en condición de riesgo y configuración de espacios públicos</t>
  </si>
  <si>
    <t>Públicos / obligaciones urbanísticas</t>
  </si>
  <si>
    <t>Mejoramiento de andenes</t>
  </si>
  <si>
    <t>Configuración del sistema de movilidad peatonal sobre los sistemas viales principales</t>
  </si>
  <si>
    <t>Planes parciales costado oriental</t>
  </si>
  <si>
    <t>Redes Servicios públicos</t>
  </si>
  <si>
    <t>Construcción y reposición de redes de servicios públicos</t>
  </si>
  <si>
    <t>Planes parciales</t>
  </si>
  <si>
    <t>Operador urbano / privados / EPM</t>
  </si>
  <si>
    <t>% definido en los planes parciales</t>
  </si>
  <si>
    <t>Reorganización de la movilidad</t>
  </si>
  <si>
    <t>Implementación sistemas movilidad en ciclo</t>
  </si>
  <si>
    <t>Ampliación del sistema, creación nuevas redes y estaciones</t>
  </si>
  <si>
    <t>Secretaría movilidad / AMVA</t>
  </si>
  <si>
    <t>Doble calzada Carabobo</t>
  </si>
  <si>
    <t>Construcción de la doble calzada</t>
  </si>
  <si>
    <t>Costado oriental</t>
  </si>
  <si>
    <t>Municipio Medellín / Secretaría infraestructura</t>
  </si>
  <si>
    <t>Continuidad vía regional costado oriental y margen derecha del río</t>
  </si>
  <si>
    <t>Dar continuidad al sistema vial del río</t>
  </si>
  <si>
    <t>Costado occidental</t>
  </si>
  <si>
    <t>Metro cable el picacho</t>
  </si>
  <si>
    <t>Construcción del metro cable y sus estaciones</t>
  </si>
  <si>
    <t>Metro</t>
  </si>
  <si>
    <t>Gestión del macroyecto</t>
  </si>
  <si>
    <t>Operador urbano</t>
  </si>
  <si>
    <t>Crear e implementar el operador urbano para la gestión del macroyecto y los instrumentos a su interior</t>
  </si>
  <si>
    <t>Alcaldía de Medellín</t>
  </si>
  <si>
    <t>Públicos / privados</t>
  </si>
  <si>
    <t>Implementación del PEMP</t>
  </si>
  <si>
    <t>Implementación normativa, formulación manejo inmuebles y aplicación de estrategias de gestión y financiación</t>
  </si>
  <si>
    <t>Agencia APP / Casa Museo Pedro Nel Gómez</t>
  </si>
  <si>
    <t>Implementación política protección a moradores</t>
  </si>
  <si>
    <t>Una vez se formule la política se deberá aplicar para la renovación y los proyectos</t>
  </si>
  <si>
    <t>Cargas sociales de los planes parciales</t>
  </si>
  <si>
    <t>Plan Parcial Escuela de Carabineros Carlos Holguín</t>
  </si>
  <si>
    <t>Desarrollo del plan parcial, proyectos de vivienda, Reubicación, entre otros</t>
  </si>
  <si>
    <t>Plan parcial Z2_R_48</t>
  </si>
  <si>
    <t>Desarrollo del plan parcial, configuración de la centralidad</t>
  </si>
  <si>
    <t>Plan parcial Z2_R_46</t>
  </si>
  <si>
    <t>Operador urbano / EDU</t>
  </si>
  <si>
    <t>Reasentamiento población en riesgo</t>
  </si>
  <si>
    <t>Estudios de detalle y proyectos de reasentamiento para la población con condición de riesgo</t>
  </si>
  <si>
    <t>Planes parciales Z1_R_3, Z1_R_4, Z1_R_5, Z2_R_46, Z2_R_48</t>
  </si>
  <si>
    <t>Operador urbano / Municipio Medellín</t>
  </si>
  <si>
    <t>Regularización y legalización de viviendas</t>
  </si>
  <si>
    <t>Programa para la regularización y legalización de viviendas</t>
  </si>
  <si>
    <t>Planes parciales costado oriental y La Candelaria</t>
  </si>
  <si>
    <t>Municipio de Medellín</t>
  </si>
  <si>
    <t>PROGRAMA(S)</t>
  </si>
  <si>
    <t>Subzona 1 y 3</t>
  </si>
  <si>
    <t>Creación del nodo cívico</t>
  </si>
  <si>
    <t>Configuración de nodos temáticos, nuevos centros urbanos en relación a parques del Río Medellín</t>
  </si>
  <si>
    <t>Subzona 1</t>
  </si>
  <si>
    <t>-</t>
  </si>
  <si>
    <t>Nodo educativo y cultural</t>
  </si>
  <si>
    <t>Subzonas 1 y 2</t>
  </si>
  <si>
    <t>Parque Verde EPM</t>
  </si>
  <si>
    <t>Diseños de detalle y construcción del Parque Verde como complementos del PRM</t>
  </si>
  <si>
    <t>EPM</t>
  </si>
  <si>
    <t>Concurso centro cívico</t>
  </si>
  <si>
    <t>Desarrollo del concurso centro cívico y plan de manejo del cerro Nutibara</t>
  </si>
  <si>
    <t>Alcaldía Medellín / AMVA</t>
  </si>
  <si>
    <t>Bazar de los puentes</t>
  </si>
  <si>
    <t>Construcción de espacio público</t>
  </si>
  <si>
    <t>Subzona 3</t>
  </si>
  <si>
    <t>Obligaciones urbanísticas</t>
  </si>
  <si>
    <t>Construcción y reposición redes servicios públicos</t>
  </si>
  <si>
    <t>3 subzonas</t>
  </si>
  <si>
    <t>Nueva Sede Tigo-Une</t>
  </si>
  <si>
    <t>Construcción nueva sede sobre API Alpujarra</t>
  </si>
  <si>
    <t>Distrito Térmico</t>
  </si>
  <si>
    <t>Construcción</t>
  </si>
  <si>
    <t>Museo del agua</t>
  </si>
  <si>
    <t>Construcción equipamiento</t>
  </si>
  <si>
    <t>Recuperación Plaza minorista</t>
  </si>
  <si>
    <t>Concurso diseño y construcción proyecto económico, urbanístico y arquitectónico</t>
  </si>
  <si>
    <t>Alcaldía Medellín / Vice desarrollo económico / Vice gestión territorial / Gerencia del centro</t>
  </si>
  <si>
    <t>Plan Parrilla</t>
  </si>
  <si>
    <t>Reposición redes</t>
  </si>
  <si>
    <t>Implementación sistemas de movilidad en cicla</t>
  </si>
  <si>
    <t>Ampliación del sistema, creación de nuevas redes y estaciones</t>
  </si>
  <si>
    <t>Secretaría de Movilidad / AMVA</t>
  </si>
  <si>
    <t>Ciclorruta Palacé</t>
  </si>
  <si>
    <t>Construcción de las siguientes fases</t>
  </si>
  <si>
    <t>Reorganización TPM</t>
  </si>
  <si>
    <t>Reorganización de rutas TPM</t>
  </si>
  <si>
    <t>Tranvía Ayacucho y sus cables</t>
  </si>
  <si>
    <t>Construcción de cables</t>
  </si>
  <si>
    <t>Operador Urbano</t>
  </si>
  <si>
    <t>Implementación agencia paisaje y patrimonio</t>
  </si>
  <si>
    <t>Implementación de los proyectos pilotos de la agencia</t>
  </si>
  <si>
    <t>Agencia APP</t>
  </si>
  <si>
    <t>9 planes parciales</t>
  </si>
  <si>
    <t>Ejecución de los planes parciales</t>
  </si>
  <si>
    <t>Privados</t>
  </si>
  <si>
    <t>PEMP Centro Tradicional – Mejoramiento urbano</t>
  </si>
  <si>
    <t>Reconfiguración de la movilidad</t>
  </si>
  <si>
    <t>Movilidad rápida. Redistribución de los sistemas de transporte público, ciclorrutas y malla vehicular</t>
  </si>
  <si>
    <t>Movilidad rápida. Reconfiguración de las secciones viales de los principales corredores articuladores</t>
  </si>
  <si>
    <t>Movilidad rápida. Adecuación de parqueos y estacionamientos.</t>
  </si>
  <si>
    <t>Movilidad peatonal. Consolidación de la red peatonal.</t>
  </si>
  <si>
    <t>Cualificación del espacio público y colectivo</t>
  </si>
  <si>
    <t>Espacios públicos existentes. Recualificación de los espacios públicos de valor e interés patrimonial y sus entornos inmediatos.</t>
  </si>
  <si>
    <t>Alcaldía de Medellín / Vice gestión territorial / Gerencia del centro / Agencia APP</t>
  </si>
  <si>
    <t>Espacios públicos proyectados. Recuperación de espacios públicos específicos asociados a una estrategia de intervención de ciudad.</t>
  </si>
  <si>
    <t>Nuevos Espacios públicos. Inclusión de nuevos espacios públicos para el esparcimiento y encuentro.</t>
  </si>
  <si>
    <t>Rehabilitación de corredores articuladores (ejes urbanos)</t>
  </si>
  <si>
    <t>Palacé: corredor paisajístico y cultural</t>
  </si>
  <si>
    <t>Junín: el corredor del arte</t>
  </si>
  <si>
    <t>Av. La Playa: corredor de vida</t>
  </si>
  <si>
    <t>Ayacucho: el eje del futuro</t>
  </si>
  <si>
    <t>Carabobo: el corredor del comercio</t>
  </si>
  <si>
    <t>Boyacá: la conexión con el pasado</t>
  </si>
  <si>
    <t>Colombia: corredor de la modernidad</t>
  </si>
  <si>
    <t>PEMP Centro Tradicional – Mejoramiento ambiental</t>
  </si>
  <si>
    <t>Manejo del componente ecológico y paisajístico</t>
  </si>
  <si>
    <t>Prado Verde. Preservación de su identidad botánica</t>
  </si>
  <si>
    <t>El verde se toma el Centro Tradicional. Preservación de los conjuntos de vegetación existentes e inclusión de nuevas especies</t>
  </si>
  <si>
    <t>Arborización y peatonalización ambiental</t>
  </si>
  <si>
    <t>PEMP Centro Tradicional – Resignificación del centro tradicional</t>
  </si>
  <si>
    <t>Rehabilitar el Centro</t>
  </si>
  <si>
    <t>La vivienda retorna al Centro Tradicional. Fomentar e incentivar el uso residencial en los sectores patrimoniales, así como generar nuevos proyectos de vivienda y gestión inmobiliaria en el centro</t>
  </si>
  <si>
    <t>Espacios para el Arte y la Cultura. Fortalecimiento e inclusión de nuevos equipamientos para el fomento del arte y la cultura</t>
  </si>
  <si>
    <t xml:space="preserve">La Educación el núcleo del Centro. </t>
  </si>
  <si>
    <t>El comercio se toma el centro</t>
  </si>
  <si>
    <t>Prado el centro de servicios para la innovación</t>
  </si>
  <si>
    <t>Revitalización de los corredores articuladores a través de la rehabilitación integral de sus edificaciones</t>
  </si>
  <si>
    <t>Mejoramiento del espacio de interés colectivo de los principales corredores. Estrategia de mejoramiento, recuperación y regulación del espacio público y fachadas exteriores</t>
  </si>
  <si>
    <t>Recuperación de espacios públicos colectivos. Liberación de calles representativas del Centro Tradicional</t>
  </si>
  <si>
    <t>Revitalización del corredor a través de la refuncionalización de los BICM. Mejoramiento integral de los BICM N.1 localizados en el corredor de Palacé</t>
  </si>
  <si>
    <t>PEMP Centro Tradicional – Conservación del patrimonio inmueble</t>
  </si>
  <si>
    <t>Intervención integral de inmuebles patrimoniales como estrategia de recuperación de entornos urbanos</t>
  </si>
  <si>
    <t>Proyecto integral de intervención de Prado. Recuperación de las casas en mal estado propiedad de la alcaldía</t>
  </si>
  <si>
    <t>Proyecto integral de intervención del Palacio Egipcio. Barrio Prado</t>
  </si>
  <si>
    <t>Proyecto integral de intervención de la Casa de Pastor Restrepo. Sector Parque de Bolívar</t>
  </si>
  <si>
    <t>Proyecto integral de intervención de los edificios Cárdenas y Álvarez Santamaría. Sector Candelaria</t>
  </si>
  <si>
    <t>Proyecto integral de intervención de la Casa del Edificio Víctor. Sector Candelaria / Boyacá</t>
  </si>
  <si>
    <t>Proyecto integral de intervención del Hotel Nutibara. Sector Candelaria</t>
  </si>
  <si>
    <t>Proyecto integral de recuperación urbana del Templo de la Veracruz. Sector Guayaquil</t>
  </si>
  <si>
    <t>Proyecto integral de recuperación urbana de la manzana de Barbacoas. Sector Parque Bolívar</t>
  </si>
  <si>
    <t>Proyecto integral de recuperación urbana de los BICM localizados en Junín entre Av. La Playa y Ayacucho. Sector Candelaria</t>
  </si>
  <si>
    <t>Proyecto integral de recuperación urbana de las inmediaciones del antiguo Pasaje Sucre. Sector Guayaquil</t>
  </si>
  <si>
    <t>Valoración y declaratoria de inmuebles como BICM</t>
  </si>
  <si>
    <t>Candidatos a BICM de los corredores urbanos. Valoración de LICBIC localizados en los corredores urbanos</t>
  </si>
  <si>
    <t>Alcaldía de Medellín / DAP / Agencia APP</t>
  </si>
  <si>
    <t>Candidatos a BICM en inmediaciones del centro tradicional. Valoración de LICBIC localizados en la subzona del centro</t>
  </si>
  <si>
    <t>PEMP Centro Tradicional – Fortalecimiento institucional</t>
  </si>
  <si>
    <t>Fortalecimiento para la gestión, regulación y manejo de los sectores de conservación</t>
  </si>
  <si>
    <t>La Agencia del Paisaje y Patrimonio. Conformación y fortalecimiento institucional del equipo técnico de la APP en asocio con DAP.</t>
  </si>
  <si>
    <t>De Medellín para Colombia. Modelo de gestión del patrimonio. Consolidar el modelo de gestión en alianza DAP –  APP - MinCultura.</t>
  </si>
  <si>
    <t>Comité de Paisaje y Patrimonio de Medellín. Creación de consejo asesor para temas de patrimonio y paisaje con diferentes entidades involucradas.</t>
  </si>
  <si>
    <t>PEMP Centro Tradicional – Conformación del modelo financiero del patrimonio</t>
  </si>
  <si>
    <t>Gestión y manejo de recursos financieros para incentivar la conservación mediante el desarrollo de proyectos estratégicos</t>
  </si>
  <si>
    <t>Conserva tu patrimonio. Incentivos, estímulos y beneficios para la conservación de los BIC</t>
  </si>
  <si>
    <t>Fondo para el Patrimonio de Medellín. Modelo de gestión financiera para la obtención de recursos</t>
  </si>
  <si>
    <t>Promoción de la inversión privada. Plan de inversión para fomentar y estimular la inversión privada en los sectores patrimoniales</t>
  </si>
  <si>
    <t>PEMP Centro Tradicional – Divulgar patrimonio y cultura</t>
  </si>
  <si>
    <t>Activar los canales de comunicación para la divulgación y disfrute de nuestro patrimonio</t>
  </si>
  <si>
    <t>Centro de todos y para todos. Nuestro patrimonio debe ser divulgado</t>
  </si>
  <si>
    <t>Formación para conocer sobre nuestro patrimonio. Capacitación en temas de patrimonio dirigido a ciudadanos</t>
  </si>
  <si>
    <t>Nuestro patrimonio orgullo de ciudad e identidad cultural. Creación de la imagen de la ciudad a través del patrimonio</t>
  </si>
  <si>
    <t>La ruta del centro tradicional. Creación y promoción de recorridos e itinerarios turísticos y culturales por los principales corredores urbanos y BICN-M</t>
  </si>
  <si>
    <t>Red de Mercados</t>
  </si>
  <si>
    <t>Creación del nodo sur</t>
  </si>
  <si>
    <t>Configuración de nodos temáticos e intermodales de transporte en nuevos centros urbanos en relación con parques del Río Medellín</t>
  </si>
  <si>
    <t>Estación Aguacatala del metro y PRM</t>
  </si>
  <si>
    <t>Alcaldía de Medellín / operador urbano</t>
  </si>
  <si>
    <t>Parque entre orillas</t>
  </si>
  <si>
    <t>Construcción del puente sobre el río y espacio público asociado</t>
  </si>
  <si>
    <t>Conexión sobre el río a la altura de los planes parciales Z5_R_23 y Z6_R_31</t>
  </si>
  <si>
    <t>Alcaldía de Medellín, entidades privadas, Metro de Medellín</t>
  </si>
  <si>
    <t>Nueva estructura urbana</t>
  </si>
  <si>
    <t>Construcción de la nueva estructura vial de la zona</t>
  </si>
  <si>
    <t>Planes parciales del macroyecto</t>
  </si>
  <si>
    <t>Redes Servicios Públicos</t>
  </si>
  <si>
    <t>Todo el macroyecto incluso por fuera</t>
  </si>
  <si>
    <t>Operador urbano / Privados / EPM</t>
  </si>
  <si>
    <t>Tranvía La 80</t>
  </si>
  <si>
    <t>Construcción cables</t>
  </si>
  <si>
    <t xml:space="preserve">Declaratoria LICBIC </t>
  </si>
  <si>
    <t>Valoración y declaratoria de LICBIC definidos por el POT</t>
  </si>
  <si>
    <t>Costado occidental del macroyecto</t>
  </si>
  <si>
    <t>Consejo patrimonio, agencia de paisaje y patrimonio</t>
  </si>
  <si>
    <t>13 planes parciales</t>
  </si>
  <si>
    <t>Actuación Programa de Ejecución</t>
  </si>
  <si>
    <t>AIE</t>
  </si>
  <si>
    <t>Fuente</t>
  </si>
  <si>
    <t>PROGRAMA la planificación complementaria o fuente</t>
  </si>
  <si>
    <t>PROYECTO de la planificación complementaria o fuente</t>
  </si>
  <si>
    <t>DESCRIPCION DEL PROYECTO</t>
  </si>
  <si>
    <t>Descripción</t>
  </si>
  <si>
    <t>CLASIFICACION</t>
  </si>
  <si>
    <t>LOCALIZACION</t>
  </si>
  <si>
    <t>Unidad de medida</t>
  </si>
  <si>
    <t>Cantidad</t>
  </si>
  <si>
    <t>Valor unitario costo</t>
  </si>
  <si>
    <t>Costo Total Proyecto</t>
  </si>
  <si>
    <t>Propios municipales</t>
  </si>
  <si>
    <t>Transferencias Nacionales/Departamentales</t>
  </si>
  <si>
    <t>Crédito público</t>
  </si>
  <si>
    <t>Excedentes</t>
  </si>
  <si>
    <t>Sistema General de regalias</t>
  </si>
  <si>
    <t>Asociación Público privado</t>
  </si>
  <si>
    <t>Participación en plusvalía</t>
  </si>
  <si>
    <t>Contribución por valorización</t>
  </si>
  <si>
    <t>Venta de derechos de construcción y desarrollo</t>
  </si>
  <si>
    <t>Cesiones urbanísticas</t>
  </si>
  <si>
    <t>Derechos Fiduciarios</t>
  </si>
  <si>
    <t>Financiamiento por incremento en la recaudación impositiva  - FIRI-</t>
  </si>
  <si>
    <t>Cofinanciación</t>
  </si>
  <si>
    <t>Esquemas asociativos territoriales</t>
  </si>
  <si>
    <t>Aportes voluntarios</t>
  </si>
  <si>
    <t>Agencias Cooperación Internacional</t>
  </si>
  <si>
    <r>
      <t>Financiamiento Verde</t>
    </r>
    <r>
      <rPr>
        <b/>
        <sz val="11"/>
        <color theme="0"/>
        <rFont val="Arial"/>
        <family val="2"/>
      </rPr>
      <t xml:space="preserve"> y Sostenible</t>
    </r>
  </si>
  <si>
    <t>Estado</t>
  </si>
  <si>
    <t>Observaciones</t>
  </si>
  <si>
    <t>Rio Norte</t>
  </si>
  <si>
    <t>Macroproyecto Rio Norte</t>
  </si>
  <si>
    <t>Generación del espacio público y los equipamientos</t>
  </si>
  <si>
    <t>Estratégico</t>
  </si>
  <si>
    <t>Metros cuadrados</t>
  </si>
  <si>
    <t xml:space="preserve">Estudios y Diseños (6%): $13.589.100.000 COP.
Adquisición de Predios (25%): $56.621.250.000 COP (sujeto a gestión predial en el área de influencia del Río).
Construcción y Obra Civil (60%): $135.891.000.000 COP.
Interventoría y Otros (9%): $20.383.650.000 COP.
</t>
  </si>
  <si>
    <t>En construcción</t>
  </si>
  <si>
    <t>Superficie Total de Intervención: Se proyectan hasta 300.000 m² de parque lineal a lo largo de las riberas del río en su fase completa.
Primera Etapa (Parque Primavera Norte): Generará aproximadamente 70.000 metros cuadrados de nuevo espacio público.
Componentes de Movilidad y Conectividad:
Pasarelas peatonales y ciclorrutas que integran ambas márgenes del río Medellín.
Desagregación de costos por m²
🧾 Estructura porcentual base
Componente % típico
Estudios y diseños 5%
Adquisición predial 15%
Costos sociales 3%
Obras de mitigación 5%
Infraestructura hidráulica 15%
Obras (costos directos) 40%
Interventoría 5%
Costos indirectos 12%
TOTAL 100%
Nuevos perfiles viales que mejoran la conectividad entre los barrios del norte (ej. conexión con la Vía Paralela y sectores de Manrique).
Equipamientos y Espacio Público:
Zonas verdes y paisajismo con siembra de especies nativas.
Áreas recreativas, juegos infantiles y gimnasios al aire libre.
Escenarios para talleres de arte, eventos culturales y encuentros comunitarios.
Obras de protección hidráulica para el manejo del cauce del río y quebradas afluentes.</t>
  </si>
  <si>
    <t>todo el parque del rio es  4.420.000</t>
  </si>
  <si>
    <t>247.000 millones de pesos PARA 56.0000 MTRS CUADRADOS PARQUE RIO PRIMAVERA</t>
  </si>
  <si>
    <t>metros cuadrados</t>
  </si>
  <si>
    <t xml:space="preserve">Estudios y Diseños: Los estudios técnicos y diseños finales para este tipo de ciudadelas universitarias en Medellín se han gestionado a través de la EDU (Empresa de Desarrollo Urbano). En proyectos similares de la ciudad, estos rubros suelen representar entre el 3% y el 5% del valor total del proyecto.
Adquisición de Predios: Este es un componente crítico dado que se encuentra en una zona de alta importancia logística. Se estima que el valor del metro cuadrado de suelo industrial en esta área de Medellín ronda los $2.3 a $3 millones de pesos. La gestión predial en el macroproyecto Río Norte ya ha avanzado en sectores aledaños (como Acevedo) alcanzando un 92% de ejecución en fases previas.
Otros Costos (Gestión Social y Reasentamiento): Al ser un Área de Intervención Estratégica (AIE), el proyecto debe cubrir compensaciones sociales y mitigación de impactos ambientales, los cuales se integran en el presupuesto general del macroproyecto Río Norte. </t>
  </si>
  <si>
    <t xml:space="preserve">EDU / Alianza Público-Privada (APP) </t>
  </si>
  <si>
    <t xml:space="preserve">Desagregado de Costos (Estimado 2024-2026)
Basado en los términos de referencia de la Agencia APP, la distribución de la inversión inicial se desglosa así:
Componente Valor Estimado (Millones) % Participación Detalle
Estudios y Diseños $9.720 6% Ingeniería de detalle, acústica y movilidad.
Adquisición de Predios $30.000 18% Aporte en especie del municipio (Valor del lote).
Obra Civil y Acabados $105.300 65% Estructura, fachada microperforada y arenas.
Equipamiento y Tech $11.340 7% Pantallas LED, sonido profesional y redes.
Interventoría $5.640 4% Supervisión técnica y administrativa.
4. Factores Clave del Modelo Financiero
Costo de Adquisición: El valor del suelo en el sector de la Plaza de Ferias para proyectos de renovación urbana se tasa entre $1.200.000 y $1.500.000 por m² de tierra bruta, pero el valor comercial del lote ya habilitado para espectáculos asciende a los $30.000 millones mencionados.
Retorno de Inversión: Al ser una APP, el privado recupera la inversión mediante la explotación de 24 locales comerciales, publicidad, palcos y el recargo por boleta durante 20 a 25 años.
¿Te interesa conocer el impacto que tendrá este proyecto en la movilidad de la Autopista Norte y la conexión con el Metro?
</t>
  </si>
  <si>
    <t>Entidad Ejecutora: Empresa de Desarrollo Urbano (EDU).
Población Beneficiada: Cerca de 760 estudiantes de las comunas 4 (Aranjuez), 5 (Castilla) y 6 (Doce de Octubre).
2. Alcance y Especificaciones
La obra consistió en la demolición de la estructura antigua (que tenía más de 40 años) y la construcción de un edificio moderno bajo estándares de "Colegio 10"</t>
  </si>
  <si>
    <t>5.200 </t>
  </si>
  <si>
    <t>Ejecutado</t>
  </si>
  <si>
    <t>3. Desagregado de Costos (Estimado)
Basado en los modelos de ejecución de la Empresa de Desarrollo Urbano (EDU) para infraestructura educativa:
Componente Valor Estimado (Millones) % Participación Detalle
Estudios y Diseños $1.710 6% Diseños bioclimáticos, estructurales y suelo.
Adquisición de Predios $0 0% El lote es propiedad del municipio (bien fiscal).
Obra Civil y Acabados $24.225 85% Bloques de aulas, comedores y placas deportivas.
Dotación Tecnológica $1.425 5% Mobiliario, salas de cómputo y red Wi-Fi.
Interventoría $1.140 4% Supervisión técnica y cumplimiento de pliegos.
4. Puntos Clave del Proyecto
Ahorro en Suelo: Al ejecutarse sobre un terreno que ya pertenece a la Secretaría de Educación, el costo de adquisición de predios es cero, permitiendo que el 100% de los recursos se destinen a la calidad de la edificación y dotación.
Valor del Suelo de Referencia: Si el municipio tuviera que comprar en el sector de Tricentenario, el valor de la tierra oscila entre $1.800.000 y $2.200.000 por m².
Componente Ambiental: La intervención incluye la recuperación de zonas verdes aledañas a la unidad residencial Tricentenario, integrando el colegio con el entorno urbano.</t>
  </si>
  <si>
    <t>Parque Norte</t>
  </si>
  <si>
    <t>API</t>
  </si>
  <si>
    <t>Alcaldía Medellín / INDER / APP</t>
  </si>
  <si>
    <t>Generación de infraestructura de servicios publicos</t>
  </si>
  <si>
    <t>Operador urbano / privados / EPM
(donde se concentran las nuevas redes y urbanismo).</t>
  </si>
  <si>
    <t xml:space="preserve">3. Desagregado de Costos del Proyecto
Siguiendo la normativa de reparto de cargas y beneficios (Decreto 1113 de 2023), los costos se distribuyen según la complejidad técnica: 
Alcaldía de Medellín
Alcaldía de Medellín
 +1
Componente de Costo  % Estimado Valor por m² (aprox.) Justificación
Estudios y Diseños 7% $68.950 Ingeniería de detalle, modelación hidráulica y diseños de redes secas.
Adquisición de Predios 12% $118.200 Gestión de servidumbres y adquisición de franjas para colectores (92% de avance en gestión predial actual).
Obra Civil y Redes 75% $738.750 Excavación, instalación de tuberías de gran diámetro, soterramiento de redes y pavimentación.
Interventoría 6% $59.100 Supervisión técnica, ambiental y de seguridad de Empresas Públicas de Medellín.
4. Detalles de Ejecución y Gestión
Financiación: Según el lineamiento 61 de EPM, existe un mecanismo de cofinanciación para estas redes, donde el Distrito y la empresa prestadora asumen el costo de la capacidad matriz, mientras los desarrolladores privados asumen las redes locales.
Estado de Gestión Predial: Para los proyectos públicos asociados (como Parques del Río Norte), ya se han recibido 49 de 52 predios necesarios en los polígonos prioritarios.
Prioridad Técnica: La repotenciación es crítica para habilitar el uso residencial de alta densidad en los planes parciales como Z2_R_45 y Z2_R_49. 
Alcaldía de Medellín
Alcaldía de Medellín
 +3
¿Necesitas el detalle específico de la longitud de colectores para un plan parcial específico como Candelaria o Plaza de Ferias?
undefined
undefined
undefined
11 sitios
MACROPROYECTO RÍO NORTE PLAN PARCIAL Z2_R_49 ...
Estación Gardel. Estación Caribe. Estación Acevedo. Estación Manrique. Estación A. Estación Universidad. Estación Tricentenario. E...
Alcaldía de Medellín
Gaceta Oficial Nº 5285 - Alcaldía de Medellín
Gaceta Oficial Nº 5285. En cuanto a las cargas externas del sistema de servicios públicos, el. Macroproyecto acoge las disposicion...
Alcaldía de Medellín
Proyectos Estratégicos - Alcaldía de Medellín
16/03/2023 — El proyecto está suspendido, ya que el Área Metropolitana está reorientando el proyecto y su localización. ✓ Terminación del Corre...
Alcaldía de Medellín
</t>
  </si>
  <si>
    <t>Generación de infraestructura de movilidad motorizada y no motorizada</t>
  </si>
  <si>
    <t>Implementación sistemas movilidad en ciclorrutas</t>
  </si>
  <si>
    <t xml:space="preserve">3. Desagregado de Costos del Proyecto
Basado en los presupuestos de la Secretaría de Movilidad y la Agencia APP:
Componente Valor Estimado (Millones) % Participación Detalle
Estudios y Diseños $3.104 8% Topografía, diseños de pavimentos y planes de manejo de tráfico.
Adquisición de Predios $5.820 15% Franjas de retiro y ajustes en antejardines (gestión predial en barrios como Tricentenario).
Obra Civil y Urbanismo $27.160 70% Pavimentación, bordillos de segregación, iluminación y zonas verdes.
Señalización y Semáforos $1.552 4% Pintura termoplástica, tótems informativos y señalización vertical.
Interventoría $1.164 3% Control técnico y ambiental de la obra.
4. Especificaciones Técnicas (Repotenciación)
Adecuación: Reconfiguración de calzadas vehiculares existentes para dar prioridad al ciclo-usuario (dieta de carriles).
Sistemas de Movilidad: Instalación de contadores de bicicletas en tiempo real y estaciones de EnCicla repotenciadas con carga para bicicletas eléctricas.
Seguridad: Iluminación peatonal blanca (LED) a escala humana para garantizar la percepción de seguridad en el horario nocturno.
Resumen de Ficha Técnica
Ítem Especificación
Área Intervenida 21.600 m²
Costo por m² $1.796.000 COP
Impacto Conexión Norte-Sur por el corredor del Río
Entidad Ejecutora Secretaría de Movilidad / EDU
¿Deseas conocer cómo se conectará esta red con el Puente de la 4 Sur o con los nuevos desarrollos de Parques del Río Norte?
</t>
  </si>
  <si>
    <t>Doble calzada Carabobo  tramo 1</t>
  </si>
  <si>
    <t>Ejecucióndemejoramientodelasecciónpublica(anden,calzadayciclorruta)en700metros lineales deltramo1B,ubicadoentrelainterseccióndelaCarrera53AyCalle82hastalaCarrera55yCalle92,ydeltramo1CubicadoenlaCalle92entrelaCarrera62ylaCarrera55</t>
  </si>
  <si>
    <t>ara zona norte (escenario típico técnico):
Longitud estimada: 2.5 km
Sección típica doble calzada urbana:
2 calzadas (7.0 m cada una)
Separador central (2.0 m)
Andenes y espacio público (3.0 m por lado)
👉 Ancho total promedio: 22 m
3. ÁREA DE INTERVENCIÓN
2,500 m x 22 m = 55,000 m²
👉 Área total: ≈ 55.000 m²
4. COSTO UNITARIO (URBANO MEDELLÍN)
Desglose técnico realista:
Componente Valor unitario (COP/m²)
Estructura vial (subbase, base, pavimento) $450.000
Redes (alcantarillado, drenaje, servicios) $200.000
Urbanismo (andenes, espacio público) $250.000
Señalización + semaforización $80.000
Gestión predial y social $150.000
Interventoría y administración $120.000
👉 Costo total unitario:
👉 ≈ $1.250.000 / m²
5. COSTO TOTAL DEL PROYECTO
55,000 m² x $1.250.000 = $68.750 millones
6. VALIDACIÓN CON REFERENCIA REAL
Benchmark Medellín:
👉 $39.000 millones/km
Proyecto estimado:
👉 $27.5 mil millones/km (solo obra base)
👉 $35–45 mil millones/km (con predial, redes, complejidad)
✔ Coherente con realidad urbana Medellín
7. ESCENARIOS DE COSTO
Escenario $/m² Costo total
Bajo (sin grandes redes ni predial) $900.000 $49.500 millones
Medio (recomendado) $1.250.000 $68.750 millones
Alto (alta complejidad urbana) $1.600.000 $88.000 millones
8. TIEMPO DE EJECUCIÓN
Basado en proyectos urbanos similares:
Fases:
Fase Duración
Estudios y diseños 8 – 12 meses
Gestión predial 6 – 12 meses (paralela)
Licitación 4 – 6 meses
Construcción 18 – 24 meses
👉 Duración total estimada:
👉 24 – 36 meses</t>
  </si>
  <si>
    <t>Doble calzada Carabobo tramo 2</t>
  </si>
  <si>
    <t>EjecucióndemejoramientodelasecciónpublicadesdeelpuenteMadreLaura(ampliaciónatrescarriles),hastaempalmarconlaautopistaMedellín-Bogotá.ActualmenteseejecutanlosestudiosydiseñosatravésdecofinanciacióndelAMVA. 1600 metros lineales</t>
  </si>
  <si>
    <t>El tramo 2 normalmente implica mayor complejidad (más consolidación urbana que tramo 1).
👉 Supuestos:
Longitud: 3.2 km
Sección:
2 calzadas (7 m c/u)
Separador (2 m)
Andenes + espacio público (3.5 m/lado)
👉 Ancho total promedio: 24 m
3. ÁREA DE INTERVENCIÓN
3,200 m x 24 m = 76,800 m²
👉 Área total estimada:
👉 ≈ 77.000 m²
4. COSTO UNITARIO (URBANO COMPLEJO)
Basado en:
Costos reales Medellín
Incremento 2026 en construcción (≈15–18%)
Mayor carga predial y redes
Desglose técnico:
Componente Valor (COP/m²)
Estructura vial $500.000
Redes (EPM, drenaje, traslado) $250.000
Espacio público / urbanismo $300.000
Señalización / semaforización $90.000
Gestión predial y social $220.000
Interventoría / AIU $140.000
👉 Costo total unitario:
👉 ≈ $1.500.000 / m²
5. COSTO TOTAL DEL PROYECTO
77,000 m² x $1.500.000 = $115.500 millones
6. VALIDACIÓN POR KM
Resultado:
👉 $36.000 millones/km
✔ Coherente con:
Benchmark Medellín: $30–45 mil millones/km
Mayor complejidad tramo 2 (más urbano consolidado)
7. ESCENARIOS DE COSTO
Escenario $/m² Total
Bajo $1.100.000 $84.700 millones
Medio (recomendado) $1.500.000 $115.500 millones
Alto (alta afectación predial/redes) $1.900.000 $146.000 millones
8. TIEMPO DE EJECUCIÓN
Tramo 2 suele ser más complejo que el tramo 1.
Fases:
Fase Duración
Estudios y diseños 10 – 14 meses
Gestión predial 10 – 18 meses (paralela)
Licitación 4 – 6 meses
Construcción 24 – 30 meses
👉 Duración total estimada:
👉 30 – 42 meses</t>
  </si>
  <si>
    <r>
      <t>Continuidad vía regional costado oriental y margen derecha del río</t>
    </r>
    <r>
      <rPr>
        <sz val="11"/>
        <color rgb="FFFF0000"/>
        <rFont val="Aptos Narrow"/>
        <scheme val="minor"/>
      </rPr>
      <t xml:space="preserve">
</t>
    </r>
  </si>
  <si>
    <t xml:space="preserve">Avenida Regional entre Moravia y Acevedo.
Área de Intervención Total: 126.000 metros cuadrados.
Longitud: 2,1 kilómetros aproximadamente.
Sección: Incluye calzadas de alta velocidad (3 carriles), bermas de seguridad, sistemas de drenaje y franjas de paisajismo para mitigación de ruido y contaminación.
</t>
  </si>
  <si>
    <t>3. Desagregado de Costos del Proyecto
Siguiendo los lineamientos de la Secretaría de Infraestructura Física y el Área Metropolitana, la distribución de costos se estima así:
Componente de Costo Valor Estimado (Millones) % Participación Detalle Técnico
Estudios y Diseños $12.100 5% Modelación hidráulica del río y diseño de pavimentos rígidos.
Adquisición de Predios $36.300 15% Gestión de franjas de retiro y zonas de expansión de talleres Metro.
Obra Civil y Estructuras $181.500 75% Muros de contención, pavimentación y traslado de redes matrices.
Interventoría $12.100 5% Supervisión de obra y cumplimiento ambiental.
4. Análisis de la Gestión Predial y Redes
Gestión Predial: A diferencia de los tramos de Carabobo, en la Regional la adquisición se concentra en suelos de carácter institucional o industrial (talleres del Metro, áreas de EPM y franjas de protección). Esto facilita la gestión jurídica en comparación con zonas residenciales densas, pero el valor del metro cuadrado de suelo útil en este nodo logístico se estima en $1.500.000 - $1.800.000 COP.
Repotenciación de Redes: Un costo oculto significativo en este tramo es el soterramiento de redes de alta tensión y la adecuación de los colectores de alcantarillado que cruzan transversalmente hacia el río desde las Comunas 4 y 5.
Impacto Urbano: Este proyecto es el soporte para que el proyecto Parques del Río Norte pueda desarrollarse, al liberar el espacio público hoy ocupado por vías informales o zonas degradadas.
Resumen de Ficha Técnica
Área Intervenida: 126.000 m²
Costo por m²: ~$1.920.600 COP
Punto Clave: Conexión Madre Laura - Puente Acevedo
Uso: Movilidad regional y soporte de carga pesada.</t>
  </si>
  <si>
    <t>Generación de infraestructura del sistema de movilidad</t>
  </si>
  <si>
    <t>kilometros de trazado</t>
  </si>
  <si>
    <t>Rio Centro</t>
  </si>
  <si>
    <t xml:space="preserve">4. ZONA CENTRO – Detalle financiero
💲 Valor unitario: $2.200.000/m²
Componente % $/m²
Estudios y diseños 6% $132.000
Adquisición predial 10% $220.000
Obras directas 35% $770.000
Infraestructura hidráulica 25% $550.000
Mitigación 6% $132.000
Costos sociales 2% $44.000
Interventoría 6% $132.000
Costos indirectos 10% $220.000
TOTAL 100% $2.200.000
</t>
  </si>
  <si>
    <t>80000 mil metros cuadrados puede contener una subzona en centro. Subzona 1.</t>
  </si>
  <si>
    <t>Gestión</t>
  </si>
  <si>
    <t>Estructura consolidada 2026
Componente % $/m² 2026
Estudios y diseños 3–8% 12k – 45k
Construcción 60–75% 230k – 600k
Materiales y urbanismo 15–30% 90k – 300k
Interventoría 5–10% 25k – 80k
TOTAL 100% 330k – 800k</t>
  </si>
  <si>
    <t>Recurrente</t>
  </si>
  <si>
    <t>Complementario</t>
  </si>
  <si>
    <t>Rio Sur</t>
  </si>
  <si>
    <t>Construcción de las
siguientes etapas del
proyecto en la zona sur de la ciudad</t>
  </si>
  <si>
    <t>alor ponderado 2026 (parque soterrado)
Tomando los rangos que estructuramos y aplicando ponderaciones típicas de este tipo de proyectos en Colombia:
Componente % ponderado $/m² 2026
Construcción directa 50% 5.050.000
Predial 23% 2.415.000
Diseños 6% 630.000
Interventoría 5% 525.000
Redes 8% 840.000
Ambiental 4% 420.000
AIU 10% 1.050.000
TOTAL PONDERADO 100% 10.930.000 / m²</t>
  </si>
  <si>
    <t xml:space="preserve">Construcción del
puente sobre el río y el
espacio público
asociado Calle 20 y Calle 18
</t>
  </si>
  <si>
    <t>3) Valor ponderado 2026
Componente % $/m²
Construcción directa 57% 3.420.000
Interferencia Metro 7% 420.000
Diseños 7% 420.000
Interventoría 5% 300.000
Urbanismo 10% 600.000
Redes 4% 240.000
AIU 8% 480.000
Predial 2% 120.000
TOTAL 100% 6.000.000 / m²</t>
  </si>
  <si>
    <t>alor ponderado 2026 (escala 13 planes)
Componente % $/m²
Construcción directa 62% 1.400.000
Interferencias 10% 225.000
Diseños 5% 115.000
Interventoría 5% 115.000
Predial 4% 90.000
AIU 10% 225.000
Hidráulico 4% 115.000
TOTAL 100% 2.285.000 / m²</t>
  </si>
  <si>
    <t>Metro de la 80</t>
  </si>
  <si>
    <t>Ladera Suroccidental - PUI</t>
  </si>
  <si>
    <t xml:space="preserve">Circunvalar occidental </t>
  </si>
  <si>
    <t>PUI ambito ladera suroccidental</t>
  </si>
  <si>
    <t>APP/Fonvalmed/ Planeación/SIF/Proyectos estratégicos</t>
  </si>
  <si>
    <t>Inicia en el sector de La Iguaná (vía al Mar) y recorre la ladera occidental atravesando sectores como Calasanz, Laureles, Belén y la Loma de los Bernal, hasta finalizar en La Aguacatala (Calle 12 Sur).
De acuerdo a la APP que viene estructurando una concesión se estima que el CAPEX valga 1.49 billones. OPEX 2,8 billones para administración operación mantenimiento.</t>
  </si>
  <si>
    <t>Metro cable San Antonio de Prado</t>
  </si>
  <si>
    <t>Construcción de cable en San Antonio de Prado</t>
  </si>
  <si>
    <t>Alcaldia de Medellín/Metro de Medellín/AMVA</t>
  </si>
  <si>
    <t>El metrocable de Picacho tuvo un valor aproximado de inversión por kilometro de 135 mill lillones</t>
  </si>
  <si>
    <t>Ladera Noroccidental - PUI</t>
  </si>
  <si>
    <t xml:space="preserve">Metro cable Robledo Aures </t>
  </si>
  <si>
    <t>Priorizado</t>
  </si>
  <si>
    <t>Ladera Nororiental - PUI</t>
  </si>
  <si>
    <t xml:space="preserve">Metro cable La Cruz </t>
  </si>
  <si>
    <t>Ladera Centroriental- PUI</t>
  </si>
  <si>
    <t>Corredor de la avenida 34</t>
  </si>
  <si>
    <t>Rio norte</t>
  </si>
  <si>
    <t>Intercambio de andalucía</t>
  </si>
  <si>
    <t>Rio</t>
  </si>
  <si>
    <t>Corredor Carrera 65</t>
  </si>
  <si>
    <t>Alcaldia de Medellín/Metro de Medellín/AMVA/Fonvalmed</t>
  </si>
  <si>
    <t>San Juan Bomberos</t>
  </si>
  <si>
    <t>Corredor Calle 10 conexión belén poblado</t>
  </si>
  <si>
    <t>Ampliación VA entre Carlos E. Restrepo y la Macarena</t>
  </si>
  <si>
    <t>Transiciones del Rio</t>
  </si>
  <si>
    <t>Carrera 70 &amp; av 80</t>
  </si>
  <si>
    <t>Rinconcito Ecuatoriano</t>
  </si>
  <si>
    <t>Corredor San juan etapa 2 Alpujarra Centro Occidente</t>
  </si>
  <si>
    <t>Alcaldia de Medellín/Metro de Medellín</t>
  </si>
  <si>
    <t>Puente La Limona</t>
  </si>
  <si>
    <t xml:space="preserve">Las Palmas descenso Tv inferior </t>
  </si>
  <si>
    <t xml:space="preserve">Las Palmas ascenso Tv inferior </t>
  </si>
  <si>
    <t>Cola del zorro etapa 1</t>
  </si>
  <si>
    <t>Linares x Tesoro</t>
  </si>
  <si>
    <t>Av. 34 x González</t>
  </si>
  <si>
    <t>Carrera 65 x Iguaná y Colombia</t>
  </si>
  <si>
    <t>Carabobo Norte tramo 1</t>
  </si>
  <si>
    <t>Corredor Colombia Etapa 2 Calle 50 a Carrera 84</t>
  </si>
  <si>
    <t>Carabobo Norte tramo 2</t>
  </si>
  <si>
    <t>Interseccion con calle 30</t>
  </si>
  <si>
    <t>Conexión cra 15 entre medellin y envigado</t>
  </si>
  <si>
    <t>Ampliacion cra 20 entre Medellin y Envigado</t>
  </si>
  <si>
    <t>Loma del campestre con Tv inferior</t>
  </si>
  <si>
    <t>Intersección en cruz calle 33</t>
  </si>
  <si>
    <t>Diagonal 75 D La Mota</t>
  </si>
  <si>
    <t>Cola del zorro etapa 2</t>
  </si>
  <si>
    <t>Av. Río (Autopista Sur) x La Iguaná</t>
  </si>
  <si>
    <t>Sin presupuesto</t>
  </si>
  <si>
    <t>Corredor Colombia – San Germán</t>
  </si>
  <si>
    <t>La Iguaná x carreras 70 y 74</t>
  </si>
  <si>
    <t xml:space="preserve"> Av. Poblado - Campestre​</t>
  </si>
  <si>
    <t>Lazo Punto Cero -  Av. Regional</t>
  </si>
  <si>
    <t>Carrera 43A con Cl 21 sur  y Cra 48 con 18 c sur La frontera</t>
  </si>
  <si>
    <t xml:space="preserve"> Calle 4Sur – Av. Poblado​</t>
  </si>
  <si>
    <t>Corredor Avenida Poblado Calle 12Sur a Sabaneta</t>
  </si>
  <si>
    <t>Alcaldia de Medellín/Metro de Medellín/Metroplús</t>
  </si>
  <si>
    <t>Av. 34 x Bomboná</t>
  </si>
  <si>
    <t>Av. 34 x carrera 35 (Provenza)</t>
  </si>
  <si>
    <t>Via distribuidora occidental entre Industriales y Aguacatala</t>
  </si>
  <si>
    <t>Carrera 27 &amp; calle 23 sur</t>
  </si>
  <si>
    <t>Av. 80 x carrera 65 y calle 2sur</t>
  </si>
  <si>
    <t>Intercambio Andalucia</t>
  </si>
  <si>
    <t xml:space="preserve"> Longitudinal Oriental entre Palmas – Calle 10​</t>
  </si>
  <si>
    <t xml:space="preserve"> San Juan – Túnel de Oriente​</t>
  </si>
  <si>
    <t>Av. 34 x Palmas</t>
  </si>
  <si>
    <t>Corredor la 33 Exposiciones Calle 84</t>
  </si>
  <si>
    <t>Metros Cuadrados</t>
  </si>
  <si>
    <t>Corredor Línea K Acevedo Santo Domingo</t>
  </si>
  <si>
    <t>Corredor Guayabal Calle 30 a Itagui</t>
  </si>
  <si>
    <t>Cinturón verde metropolitano</t>
  </si>
  <si>
    <t>Transversalidad Santa Elena</t>
  </si>
  <si>
    <t xml:space="preserve">Legalización, Regularización y Mejoramiento Integral del Entorno en los barrios Juan Pablo II, Ocho de Marzo y Barrios de Jesús. </t>
  </si>
  <si>
    <t>SZ1_PE3_IU1</t>
  </si>
  <si>
    <t>Legalización, regularización y mejoramiento integral del entorno en Candamo y Trinchera</t>
  </si>
  <si>
    <t>SZ3_PE1_IU1</t>
  </si>
  <si>
    <t>Espacio público y equipamientos del ecoparque de la Quebrada Bocaná.</t>
  </si>
  <si>
    <t>SZ5_PE1_IU2</t>
  </si>
  <si>
    <t>Gestión del Riesgo y Mejoramiento Integral del Barrio Villatina.</t>
  </si>
  <si>
    <t>SZ1_PE2_IU2</t>
  </si>
  <si>
    <t>Espacio público y equipamientos Ecoparque de la Quebrada Santa Elena en el borde Urbano Rural</t>
  </si>
  <si>
    <t>SZ5_PE1_IU1</t>
  </si>
  <si>
    <t>Mejoramiento Integral del Entorno en el barrio Las Estancias.</t>
  </si>
  <si>
    <t>SZ1_PE2_IU3</t>
  </si>
  <si>
    <t xml:space="preserve">Proyecto habitacional y del sistema público colectivo en el borde Urbano Rural del barrio Loreto. </t>
  </si>
  <si>
    <t>SZ3_PE1_IU3</t>
  </si>
  <si>
    <t>Mejoramiento integral del entorno, restitución, regularización y legalización del Sector Chorro Hondo</t>
  </si>
  <si>
    <t>SZ4_PE2_IU1</t>
  </si>
  <si>
    <t>Ecoparque de borde Loreto - El Lomerío</t>
  </si>
  <si>
    <t>SZ6_PE1_IU1</t>
  </si>
  <si>
    <t xml:space="preserve">Continuidad del Parque Bicentenario con procesos de Revitalización Urbana en el Barrio Caicedo. </t>
  </si>
  <si>
    <t>SZ1_PE1_IU1</t>
  </si>
  <si>
    <t xml:space="preserve">Revitalización Urbana del Barrio San Luis. </t>
  </si>
  <si>
    <t>SZ1_PE2_IU1</t>
  </si>
  <si>
    <t>Estrategias para los procesos informales en el área rural próxima al borde urbano rural en el sector La Palma.</t>
  </si>
  <si>
    <t>SZ1_PE3_IU2</t>
  </si>
  <si>
    <t xml:space="preserve">Mejoramiento integral del entorno y Consolidación del Barrio Los Mangos como complemento de la centralidad Enciso.   </t>
  </si>
  <si>
    <t>SZ4_PE1_IU2</t>
  </si>
  <si>
    <t xml:space="preserve">Configuración de espacio público del ecoparque de la Quebrada La Pastora. </t>
  </si>
  <si>
    <t>SZ2_PE3_IU3</t>
  </si>
  <si>
    <t xml:space="preserve">Consolidación de la Centralidad La Milagrosa.  </t>
  </si>
  <si>
    <t>SZ3_PE2_IU1</t>
  </si>
  <si>
    <t>Espacio público y equipamientos del ecoparque de Quebrada La Borrachera.</t>
  </si>
  <si>
    <t>SZ5_PE1_IU3</t>
  </si>
  <si>
    <t>Mejoramiento integral del entorno en la vereda Media Luna.</t>
  </si>
  <si>
    <t>SZ5_PE2_IU1</t>
  </si>
  <si>
    <t>Ecoparque de la Quebrada Los Yarumos.</t>
  </si>
  <si>
    <t>SZ5_PE2_IU2</t>
  </si>
  <si>
    <t>Ecoparque de la Quebrada El Pingüino.</t>
  </si>
  <si>
    <t>SZ5_PE2_IU3</t>
  </si>
  <si>
    <t>Ecoparque de borde Barrios de Jesús, Juan Pablo II y Ocho de Marzo - El Lomerío</t>
  </si>
  <si>
    <t>SZ6_PE3_IU1</t>
  </si>
  <si>
    <t>Integración de Áreas consolidadas y Áreas de Revitalización entre Ayacucho y la Quebrada Santa Elena en los barrios Buenos Aires y Miraflores.</t>
  </si>
  <si>
    <t>SZ1_PE1_IU3</t>
  </si>
  <si>
    <t>Mejoramiento integral, restitución, regularización y legalización de la Quebrada La Gallinaza y sector La Libertad</t>
  </si>
  <si>
    <t>SZ4_PE3_IU1</t>
  </si>
  <si>
    <t>Ecoparque de borde Cataluña y Bomboná No.2 - El Lomerío</t>
  </si>
  <si>
    <t>SZ6_PE2_IU1</t>
  </si>
  <si>
    <t xml:space="preserve">Configuración de espacio público ecoparque de la Quebrada La India. </t>
  </si>
  <si>
    <t>SZ2_PE2_IU2</t>
  </si>
  <si>
    <t>Mejoramiento integral del entorno y Consolidación de la Centralidad del Barrio Enciso.</t>
  </si>
  <si>
    <t>SZ4_PE1_IU1</t>
  </si>
  <si>
    <t xml:space="preserve">Conexión entre el Sector Cultural de Buenos Aires y la Centralidad el Salvador. </t>
  </si>
  <si>
    <t>SZ2_PE1_IU1</t>
  </si>
  <si>
    <t xml:space="preserve">Configuración de espacio público del ecoparque de la Quebrada Los Cauces y Mejoramiento Integral del entorno de los barrios aledaños. </t>
  </si>
  <si>
    <t>SZ2_PE3_IU1</t>
  </si>
  <si>
    <t xml:space="preserve">Mejoramiento integral del entorno en centralidad potencial del barrio Loreto </t>
  </si>
  <si>
    <t>SZ3_PE1_IU2</t>
  </si>
  <si>
    <t>Mejoramiento integral del entorno, restitución, regularización y legalización de la Quebrada Chorro Hondo y sector El Pinal</t>
  </si>
  <si>
    <t>SZ4_PE2_IU2</t>
  </si>
  <si>
    <t xml:space="preserve">Buenos Aires Tradicional como Sector de Interés Cultural. </t>
  </si>
  <si>
    <t>SZ1_PE1_IU2</t>
  </si>
  <si>
    <t>Restitución, legalización y regularización para el API Z3_API_19 – Fraternidad ITM.</t>
  </si>
  <si>
    <t>SZ1_PE1_IU4</t>
  </si>
  <si>
    <t>Configuración de espacio público ecoparque de la Quebrada Los Arados.</t>
  </si>
  <si>
    <t>SZ2_PE2_IU1</t>
  </si>
  <si>
    <t>Configuración de espacio público del ecoparque de la Quebrada La Pulgarina y Mejoramiento Integral del entorno de los barrios aledaños.</t>
  </si>
  <si>
    <t>SZ2_PE3_IU2</t>
  </si>
  <si>
    <t>Dotación del área potencial como centralidad emergente del barrio El Pinal</t>
  </si>
  <si>
    <t>SZ4_PE2_IU3</t>
  </si>
  <si>
    <t>Transversalidad La Iguana</t>
  </si>
  <si>
    <t>Generación de equipamientos colectivos</t>
  </si>
  <si>
    <t>Restitución y consolidación del Ecoparque como estrategia de mitigación en las quebradas La Cascada y El Chagualón. Estudios ambientales en quebradas La Puerta y La Borbollona.</t>
  </si>
  <si>
    <t>Subzona 3 (SZ-3) Ambiental y funcional Vallejuelos – El Pesebre </t>
  </si>
  <si>
    <t>Mantenimiento de los equipamientos colectivos</t>
  </si>
  <si>
    <t>Reubicación de los equipamientos colectivos</t>
  </si>
  <si>
    <t>Generación de espacios públicos de encuentro y esparcimiento que reivindiquen la escala local</t>
  </si>
  <si>
    <t>Generación de espacios públicos para el encuentro de los ciudadanos con el entorno natural (elementos del sistema orográfico e hidrográfico y zonas de riesgo no mitigables)</t>
  </si>
  <si>
    <t>Generación de espacios públicos para el encuentro de los ciudadanos con el entorno natural, a través de la incorporación efectiva de elementos de los sistemas orográfico e hidrográfico y zonas de riesgo no mitigables</t>
  </si>
  <si>
    <t>Mantenimiento de los espacios públicos de esparcimiento y encuentro existentes</t>
  </si>
  <si>
    <t>Mejoramiento y recuperación de los espacios públicos de encuentro y esparcimiento de orden local</t>
  </si>
  <si>
    <t>Restitución de los espacios públicos de esparcimiento y encuentro que estén siendo privatizados y/u ocupados indebidamente</t>
  </si>
  <si>
    <t>Reasentamiento de población por factores de riesgos o por eventos naturales</t>
  </si>
  <si>
    <t>Zonas de alto riesgo mitigadas, con medida de mitigación ejecutada</t>
  </si>
  <si>
    <t>Ejecución de obras de mitigación en El Pesebre y consolidación del Ecoparque como estrategia de reasentamiento de la población en riesgo. Mejorar la infraestructura pública y garantizar la protección ambiental.</t>
  </si>
  <si>
    <t>Ampliación de equipamientos colectivos</t>
  </si>
  <si>
    <t xml:space="preserve">Fortalecimiento de la conexión entre ambos costados de la conexión 4.1 mediante la ejecución de la Longitudinal Occidental. Construcción de espacios públicos, consolidando la centralidad Blanquizal. </t>
  </si>
  <si>
    <t>Generación de espacios públicos asociados a las centralidades urbanas y rurales</t>
  </si>
  <si>
    <t>Categorización de zonas con condición de riesgo (Nuevas zonas de amenaza alta con procesos de ocupación)</t>
  </si>
  <si>
    <t xml:space="preserve">Ejecución de obras de mitigación en El Pesebre, consolidando el Ecoparque y fomentando el reasentamiento de la población en riesgo. </t>
  </si>
  <si>
    <t xml:space="preserve">Desarrollo de la centralidad Olaya Herrera con el mejoramiento del corredor vial de la carrera 101C, la dotación de equipamientos y la consolidación del Ecoparque La Iguaná. </t>
  </si>
  <si>
    <t>Promover proyectos habitacionales, de equipamientos y consolidar el proyecto de Longitudinal Occidental</t>
  </si>
  <si>
    <t>Reasentamiento de población por obras de utilidad pública o proyectos de interés social</t>
  </si>
  <si>
    <t>Ejecución de obras de mitigación y consolidar el Ecoparque de la quebrada La Puerta para mejorar las condiciones del hábitat</t>
  </si>
  <si>
    <t>Actuación urbanisticas del programa de ejecucuón</t>
  </si>
  <si>
    <t>PROGRAMA la planificación complementaria</t>
  </si>
  <si>
    <t>Preservación y conservación del patrimonio cultural inmueble</t>
  </si>
  <si>
    <t>Generación de vivienda</t>
  </si>
  <si>
    <t xml:space="preserve">Regularización y legalización </t>
  </si>
  <si>
    <r>
      <t xml:space="preserve">El concepto de </t>
    </r>
    <r>
      <rPr>
        <b/>
        <sz val="11"/>
        <color theme="1"/>
        <rFont val="Arial"/>
        <family val="2"/>
      </rPr>
      <t>Nodo de Transporte Norte</t>
    </r>
    <r>
      <rPr>
        <sz val="11"/>
        <color theme="1"/>
        <rFont val="Arial"/>
        <family val="2"/>
      </rPr>
      <t xml:space="preserve"> en Medellín se refiere a la integración masiva que ocurre en el sector de </t>
    </r>
    <r>
      <rPr>
        <b/>
        <sz val="11"/>
        <color theme="1"/>
        <rFont val="Arial"/>
        <family val="2"/>
      </rPr>
      <t>Acevedo</t>
    </r>
    <r>
      <rPr>
        <sz val="11"/>
        <color theme="1"/>
        <rFont val="Arial"/>
        <family val="2"/>
      </rPr>
      <t>, donde confluyen el Metro (Línea A), los Metrocables (Líneas K y P), el futuro Tren del Río y las rutas de buses urbanos e intermunicipales.</t>
    </r>
  </si>
  <si>
    <r>
      <t xml:space="preserve">Para el año </t>
    </r>
    <r>
      <rPr>
        <b/>
        <sz val="11"/>
        <color theme="1"/>
        <rFont val="Arial"/>
        <family val="2"/>
      </rPr>
      <t>2026</t>
    </r>
    <r>
      <rPr>
        <sz val="11"/>
        <color theme="1"/>
        <rFont val="Arial"/>
        <family val="2"/>
      </rPr>
      <t xml:space="preserve">, la inversión y el alcance de este nodo se consolidan bajo el proyecto </t>
    </r>
    <r>
      <rPr>
        <b/>
        <sz val="11"/>
        <color theme="1"/>
        <rFont val="Arial"/>
        <family val="2"/>
      </rPr>
      <t>Parque Primavera Norte</t>
    </r>
    <r>
      <rPr>
        <sz val="11"/>
        <color theme="1"/>
        <rFont val="Arial"/>
        <family val="2"/>
      </rPr>
      <t>, que actúa como el corazón del intercambio multimodal.</t>
    </r>
  </si>
  <si>
    <t>1. Inversión y Costo del Nodo (Acevedo / Primavera Norte)</t>
  </si>
  <si>
    <r>
      <t>Inversión Total:</t>
    </r>
    <r>
      <rPr>
        <sz val="11"/>
        <color theme="1"/>
        <rFont val="Arial"/>
        <family val="2"/>
      </rPr>
      <t xml:space="preserve"> </t>
    </r>
    <r>
      <rPr>
        <b/>
        <sz val="11"/>
        <color theme="1"/>
        <rFont val="Arial"/>
        <family val="2"/>
      </rPr>
      <t>$216.000 millones de pesos</t>
    </r>
    <r>
      <rPr>
        <sz val="11"/>
        <color theme="1"/>
        <rFont val="Arial"/>
        <family val="2"/>
      </rPr>
      <t>.</t>
    </r>
  </si>
  <si>
    <r>
      <t>Estado actual (Abril 2026):</t>
    </r>
    <r>
      <rPr>
        <sz val="11"/>
        <color theme="1"/>
        <rFont val="Arial"/>
        <family val="2"/>
      </rPr>
      <t xml:space="preserve"> El proyecto presenta un avance físico cercano al </t>
    </r>
    <r>
      <rPr>
        <b/>
        <sz val="11"/>
        <color theme="1"/>
        <rFont val="Arial"/>
        <family val="2"/>
      </rPr>
      <t>10%</t>
    </r>
    <r>
      <rPr>
        <sz val="11"/>
        <color theme="1"/>
        <rFont val="Arial"/>
        <family val="2"/>
      </rPr>
      <t>, con dos frentes de obra activos que generan más de 600 empleos directos.</t>
    </r>
  </si>
  <si>
    <r>
      <t>Componentes financiados:</t>
    </r>
    <r>
      <rPr>
        <sz val="11"/>
        <color theme="1"/>
        <rFont val="Arial"/>
        <family val="2"/>
      </rPr>
      <t xml:space="preserve"> El costo cubre la estabilización del costado oriental del río, la construcción del equipamiento cultural </t>
    </r>
    <r>
      <rPr>
        <b/>
        <sz val="11"/>
        <color theme="1"/>
        <rFont val="Arial"/>
        <family val="2"/>
      </rPr>
      <t>ReCreo</t>
    </r>
    <r>
      <rPr>
        <sz val="11"/>
        <color theme="1"/>
        <rFont val="Arial"/>
        <family val="2"/>
      </rPr>
      <t>, módulos comerciales para organizar el comercio informal del nodo y la infraestructura de conectividad peatonal.</t>
    </r>
  </si>
  <si>
    <t>2. Alcance Multimodal del Nodo</t>
  </si>
  <si>
    <t>El diseño de este nodo busca resolver el caos de movilidad en el norte mediante la articulación de varios sistemas:</t>
  </si>
  <si>
    <r>
      <t>SITVA (Metro y Cables):</t>
    </r>
    <r>
      <rPr>
        <sz val="11"/>
        <color theme="1"/>
        <rFont val="Arial"/>
        <family val="2"/>
      </rPr>
      <t xml:space="preserve"> Integración física y tarifaria. En 2026, la tarifa de usuario frecuente se sitúa en </t>
    </r>
    <r>
      <rPr>
        <b/>
        <sz val="11"/>
        <color theme="1"/>
        <rFont val="Arial"/>
        <family val="2"/>
      </rPr>
      <t>$3.820</t>
    </r>
    <r>
      <rPr>
        <sz val="11"/>
        <color theme="1"/>
        <rFont val="Arial"/>
        <family val="2"/>
      </rPr>
      <t>, facilitando el transbordo entre el Metro y los cables de Picacho y Santo Domingo sin costo adicional.</t>
    </r>
  </si>
  <si>
    <r>
      <t>Tren del Río (Proyectado):</t>
    </r>
    <r>
      <rPr>
        <sz val="11"/>
        <color theme="1"/>
        <rFont val="Arial"/>
        <family val="2"/>
      </rPr>
      <t xml:space="preserve"> El nodo de Acevedo está diseñado para recibir una de las estaciones principales de este sistema regional, cuya estructuración financiera sigue siendo parte del Plan Maestro 2024-2027.</t>
    </r>
  </si>
  <si>
    <r>
      <t>Infraestructura de Servicios:</t>
    </r>
    <r>
      <rPr>
        <sz val="11"/>
        <color theme="1"/>
        <rFont val="Arial"/>
        <family val="2"/>
      </rPr>
      <t xml:space="preserve"> * Construcción de un </t>
    </r>
    <r>
      <rPr>
        <b/>
        <sz val="11"/>
        <color theme="1"/>
        <rFont val="Arial"/>
        <family val="2"/>
      </rPr>
      <t>edificio técnico</t>
    </r>
    <r>
      <rPr>
        <sz val="11"/>
        <color theme="1"/>
        <rFont val="Arial"/>
        <family val="2"/>
      </rPr>
      <t xml:space="preserve"> para la operación del sistema.</t>
    </r>
  </si>
  <si>
    <r>
      <t xml:space="preserve">Inclusión de un jardín infantil </t>
    </r>
    <r>
      <rPr>
        <b/>
        <sz val="11"/>
        <color theme="1"/>
        <rFont val="Arial"/>
        <family val="2"/>
      </rPr>
      <t>Buen Comienzo</t>
    </r>
    <r>
      <rPr>
        <sz val="11"/>
        <color theme="1"/>
        <rFont val="Arial"/>
        <family val="2"/>
      </rPr>
      <t xml:space="preserve"> para 300 niños, integrando servicios sociales al nodo de transporte.</t>
    </r>
  </si>
  <si>
    <r>
      <t xml:space="preserve">Renovación de la </t>
    </r>
    <r>
      <rPr>
        <b/>
        <sz val="11"/>
        <color theme="1"/>
        <rFont val="Arial"/>
        <family val="2"/>
      </rPr>
      <t>Cancha de Villa Niza</t>
    </r>
    <r>
      <rPr>
        <sz val="11"/>
        <color theme="1"/>
        <rFont val="Arial"/>
        <family val="2"/>
      </rPr>
      <t xml:space="preserve"> como espacio de recreación para los usuarios y la comunidad.</t>
    </r>
  </si>
  <si>
    <t>3. Especificaciones de Urbanismo ($m^2$)</t>
  </si>
  <si>
    <t>Para el diseño y trazado de este nodo, se manejan las siguientes áreas:</t>
  </si>
  <si>
    <r>
      <t>Intervención de espacio público:</t>
    </r>
    <r>
      <rPr>
        <sz val="11"/>
        <color theme="1"/>
        <rFont val="Arial"/>
        <family val="2"/>
      </rPr>
      <t xml:space="preserve"> </t>
    </r>
    <r>
      <rPr>
        <b/>
        <sz val="11"/>
        <color theme="1"/>
        <rFont val="Arial"/>
        <family val="2"/>
      </rPr>
      <t>70.000 metros cuadrados</t>
    </r>
    <r>
      <rPr>
        <sz val="11"/>
        <color theme="1"/>
        <rFont val="Arial"/>
        <family val="2"/>
      </rPr>
      <t xml:space="preserve"> dedicados a mejorar la experiencia del pasajero y el residente.</t>
    </r>
  </si>
  <si>
    <r>
      <t>Drenaje Sostenible:</t>
    </r>
    <r>
      <rPr>
        <sz val="11"/>
        <color theme="1"/>
        <rFont val="Arial"/>
        <family val="2"/>
      </rPr>
      <t xml:space="preserve"> Implementación del primer sistema de drenaje a gran escala en la ciudad para gestionar aguas lluvias en el entorno del nodo.</t>
    </r>
  </si>
  <si>
    <t>Resumen de Costos por Tipología de Obra en el Nodo:</t>
  </si>
  <si>
    <t>Obra</t>
  </si>
  <si>
    <t>Inversión Estimada (Millones)</t>
  </si>
  <si>
    <t>Urbanismo y Espacio Público</t>
  </si>
  <si>
    <t>~$90.000</t>
  </si>
  <si>
    <t>Equipamientos (ReCreo / Buen Comienzo)</t>
  </si>
  <si>
    <t>~$45.000</t>
  </si>
  <si>
    <t>Obras Hidráulicas y Contención Río</t>
  </si>
  <si>
    <t>~$60.000</t>
  </si>
  <si>
    <t>Módulos Comerciales y Técnicos</t>
  </si>
  <si>
    <t>~$21.000</t>
  </si>
  <si>
    <r>
      <t xml:space="preserve">Este nodo es considerado el punto de mayor transferencia de pasajeros en el norte del Valle de Aburrá, beneficiando a más de </t>
    </r>
    <r>
      <rPr>
        <b/>
        <sz val="11"/>
        <color theme="1"/>
        <rFont val="Arial"/>
        <family val="2"/>
      </rPr>
      <t>1.000.000 de personas</t>
    </r>
    <r>
      <rPr>
        <sz val="11"/>
        <color theme="1"/>
        <rFont val="Arial"/>
        <family val="2"/>
      </rPr>
      <t xml:space="preserve"> de las zonas nororiental y noroccidental.</t>
    </r>
  </si>
  <si>
    <r>
      <t xml:space="preserve">Para el año </t>
    </r>
    <r>
      <rPr>
        <b/>
        <sz val="11"/>
        <color theme="1"/>
        <rFont val="Aptos Narrow"/>
        <family val="2"/>
        <scheme val="minor"/>
      </rPr>
      <t>2026</t>
    </r>
    <r>
      <rPr>
        <sz val="11"/>
        <color theme="1"/>
        <rFont val="Aptos Narrow"/>
        <family val="2"/>
        <scheme val="minor"/>
      </rPr>
      <t>, los costos por metro cuadrado para la recuperación y generación de espacio público y equipamientos en Colombia han experimentado ajustes significativos, impulsados principalmente por el aumento del salario mínimo y los costos de materiales.</t>
    </r>
  </si>
  <si>
    <t>A continuación, se detallan los valores de referencia según el tipo de intervención:</t>
  </si>
  <si>
    <t>1. Espacio Público (Andenes, Parques y Plazas)</t>
  </si>
  <si>
    <t>Los costos varían dependiendo de la complejidad del diseño (pavimentos, mobiliario, iluminación y redes).</t>
  </si>
  <si>
    <r>
      <t>Andenes y Circulaciones (Básico):</t>
    </r>
    <r>
      <rPr>
        <sz val="11"/>
        <color theme="1"/>
        <rFont val="Aptos Narrow"/>
        <family val="2"/>
        <scheme val="minor"/>
      </rPr>
      <t xml:space="preserve"> Entre </t>
    </r>
    <r>
      <rPr>
        <b/>
        <sz val="11"/>
        <color theme="1"/>
        <rFont val="Aptos Narrow"/>
        <family val="2"/>
        <scheme val="minor"/>
      </rPr>
      <t>$320.000 y $380.000 por m²</t>
    </r>
    <r>
      <rPr>
        <sz val="11"/>
        <color theme="1"/>
        <rFont val="Aptos Narrow"/>
        <family val="2"/>
        <scheme val="minor"/>
      </rPr>
      <t>. Este valor suele incluir demolición, adecuación de base, pavimentos en concreto o tableta, y obras menores de drenaje.</t>
    </r>
  </si>
  <si>
    <r>
      <t>Plazas y Parques con Mobiliario (Medio):</t>
    </r>
    <r>
      <rPr>
        <sz val="11"/>
        <color theme="1"/>
        <rFont val="Aptos Narrow"/>
        <family val="2"/>
        <scheme val="minor"/>
      </rPr>
      <t xml:space="preserve"> Entre </t>
    </r>
    <r>
      <rPr>
        <b/>
        <sz val="11"/>
        <color theme="1"/>
        <rFont val="Aptos Narrow"/>
        <family val="2"/>
        <scheme val="minor"/>
      </rPr>
      <t>$450.000 y $650.000 por m²</t>
    </r>
    <r>
      <rPr>
        <sz val="11"/>
        <color theme="1"/>
        <rFont val="Aptos Narrow"/>
        <family val="2"/>
        <scheme val="minor"/>
      </rPr>
      <t>. Incluye arborización, instalación de mobiliario urbano (bancas, basureras) e iluminación LED.</t>
    </r>
  </si>
  <si>
    <r>
      <t>Parques de Alto Impacto / Zonas Verdes Especiales:</t>
    </r>
    <r>
      <rPr>
        <sz val="11"/>
        <color theme="1"/>
        <rFont val="Aptos Narrow"/>
        <family val="2"/>
        <scheme val="minor"/>
      </rPr>
      <t xml:space="preserve"> Puede superar los </t>
    </r>
    <r>
      <rPr>
        <b/>
        <sz val="11"/>
        <color theme="1"/>
        <rFont val="Aptos Narrow"/>
        <family val="2"/>
        <scheme val="minor"/>
      </rPr>
      <t>$800.000 por m²</t>
    </r>
    <r>
      <rPr>
        <sz val="11"/>
        <color theme="1"/>
        <rFont val="Aptos Narrow"/>
        <family val="2"/>
        <scheme val="minor"/>
      </rPr>
      <t xml:space="preserve"> si incluye sistemas de riego automatizado, juegos infantiles certificados o gimnasios al aire libre.</t>
    </r>
  </si>
  <si>
    <t>Resumen de Inversión por Kilómetro (Referencial 2026) Ciclorrutas</t>
  </si>
  <si>
    <r>
      <t xml:space="preserve">Para un trazado estándar de </t>
    </r>
    <r>
      <rPr>
        <b/>
        <sz val="11"/>
        <color theme="1"/>
        <rFont val="Arial"/>
        <family val="2"/>
      </rPr>
      <t>2.5 metros de ancho</t>
    </r>
    <r>
      <rPr>
        <sz val="11"/>
        <color theme="1"/>
        <rFont val="Arial"/>
        <family val="2"/>
      </rPr>
      <t>:</t>
    </r>
  </si>
  <si>
    <t>Concepto</t>
  </si>
  <si>
    <t>Valor Estimado por Metro Lineal</t>
  </si>
  <si>
    <t>Valor por Kilómetro (1 km)</t>
  </si>
  <si>
    <t>Diseño y Trazado</t>
  </si>
  <si>
    <t>$120.000 - $250.000</t>
  </si>
  <si>
    <t>$120 - $250 Millones</t>
  </si>
  <si>
    <t>Construcción (Promedio)</t>
  </si>
  <si>
    <t>$850.000 - $1.600.000</t>
  </si>
  <si>
    <t>$850 - $1.600 Millones</t>
  </si>
  <si>
    <t>TOTAL</t>
  </si>
  <si>
    <t>$970.000 - $1.850.000</t>
  </si>
  <si>
    <t>$970 - $1.850 Millones</t>
  </si>
  <si>
    <r>
      <t xml:space="preserve">El proyecto de ampliación y modernización de la </t>
    </r>
    <r>
      <rPr>
        <b/>
        <sz val="11"/>
        <color theme="1"/>
        <rFont val="Aptos Narrow"/>
        <family val="2"/>
        <scheme val="minor"/>
      </rPr>
      <t>Carrera 52 (Carabobo Norte)</t>
    </r>
    <r>
      <rPr>
        <sz val="11"/>
        <color theme="1"/>
        <rFont val="Aptos Narrow"/>
        <family val="2"/>
        <scheme val="minor"/>
      </rPr>
      <t xml:space="preserve"> en Medellín, que conecta el Jardín Botánico con el Puente de la Madre Laura, es una de las intervenciones estratégicas más importantes para la movilidad del norte de la ciudad.</t>
    </r>
  </si>
  <si>
    <t>A continuación, los detalles sobre su costo y extensión:</t>
  </si>
  <si>
    <t>1. Inversión y Costo</t>
  </si>
  <si>
    <r>
      <t xml:space="preserve">La inversión total para la ampliación de Carabobo Norte se ha estimado en aproximadamente </t>
    </r>
    <r>
      <rPr>
        <b/>
        <sz val="11"/>
        <color theme="1"/>
        <rFont val="Aptos Narrow"/>
        <family val="2"/>
        <scheme val="minor"/>
      </rPr>
      <t>$43.000 millones de pesos</t>
    </r>
    <r>
      <rPr>
        <sz val="11"/>
        <color theme="1"/>
        <rFont val="Aptos Narrow"/>
        <family val="2"/>
        <scheme val="minor"/>
      </rPr>
      <t>.</t>
    </r>
  </si>
  <si>
    <t>Estos recursos provienen principalmente de la Alcaldía de Medellín y son ejecutados a través de la Empresa de Desarrollo Urbano (EDU).</t>
  </si>
  <si>
    <t>El presupuesto cubre no solo la calzada vehicular, sino también la renovación integral de redes de servicios públicos, urbanismo y paisajismo.</t>
  </si>
  <si>
    <t>2. Extensión y Metros de Intervención</t>
  </si>
  <si>
    <t>El proyecto no se mide únicamente en longitud lineal de vía, sino en el área total de espacio público recuperado:</t>
  </si>
  <si>
    <r>
      <t>Longitud vial:</t>
    </r>
    <r>
      <rPr>
        <sz val="11"/>
        <color theme="1"/>
        <rFont val="Aptos Narrow"/>
        <family val="2"/>
        <scheme val="minor"/>
      </rPr>
      <t xml:space="preserve"> La intervención principal comprende un tramo de aproximadamente </t>
    </r>
    <r>
      <rPr>
        <b/>
        <sz val="11"/>
        <color theme="1"/>
        <rFont val="Aptos Narrow"/>
        <family val="2"/>
        <scheme val="minor"/>
      </rPr>
      <t>3.26 kilómetros</t>
    </r>
    <r>
      <rPr>
        <sz val="11"/>
        <color theme="1"/>
        <rFont val="Aptos Narrow"/>
        <family val="2"/>
        <scheme val="minor"/>
      </rPr>
      <t xml:space="preserve"> de vía mejorada y la construcción de unos </t>
    </r>
    <r>
      <rPr>
        <b/>
        <sz val="11"/>
        <color theme="1"/>
        <rFont val="Aptos Narrow"/>
        <family val="2"/>
        <scheme val="minor"/>
      </rPr>
      <t>600 metros de vía nueva</t>
    </r>
    <r>
      <rPr>
        <sz val="11"/>
        <color theme="1"/>
        <rFont val="Aptos Narrow"/>
        <family val="2"/>
        <scheme val="minor"/>
      </rPr>
      <t xml:space="preserve"> para completar la conectividad.</t>
    </r>
  </si>
  <si>
    <r>
      <t>Espacio Público:</t>
    </r>
    <r>
      <rPr>
        <sz val="11"/>
        <color theme="1"/>
        <rFont val="Aptos Narrow"/>
        <family val="2"/>
        <scheme val="minor"/>
      </rPr>
      <t xml:space="preserve"> Se están interviniendo más de </t>
    </r>
    <r>
      <rPr>
        <b/>
        <sz val="11"/>
        <color theme="1"/>
        <rFont val="Aptos Narrow"/>
        <family val="2"/>
        <scheme val="minor"/>
      </rPr>
      <t>67.000 metros cuadrados</t>
    </r>
    <r>
      <rPr>
        <sz val="11"/>
        <color theme="1"/>
        <rFont val="Aptos Narrow"/>
        <family val="2"/>
        <scheme val="minor"/>
      </rPr>
      <t xml:space="preserve"> de área total.</t>
    </r>
  </si>
  <si>
    <r>
      <t>Ciclorrutas:</t>
    </r>
    <r>
      <rPr>
        <sz val="11"/>
        <color theme="1"/>
        <rFont val="Aptos Narrow"/>
        <family val="2"/>
        <scheme val="minor"/>
      </rPr>
      <t xml:space="preserve"> El proyecto incluye la construcción de </t>
    </r>
    <r>
      <rPr>
        <b/>
        <sz val="11"/>
        <color theme="1"/>
        <rFont val="Aptos Narrow"/>
        <family val="2"/>
        <scheme val="minor"/>
      </rPr>
      <t>1.6 kilómetros</t>
    </r>
    <r>
      <rPr>
        <sz val="11"/>
        <color theme="1"/>
        <rFont val="Aptos Narrow"/>
        <family val="2"/>
        <scheme val="minor"/>
      </rPr>
      <t xml:space="preserve"> de ciclorrutas segregadas.</t>
    </r>
  </si>
  <si>
    <r>
      <t>Andenes:</t>
    </r>
    <r>
      <rPr>
        <sz val="11"/>
        <color theme="1"/>
        <rFont val="Aptos Narrow"/>
        <family val="2"/>
        <scheme val="minor"/>
      </rPr>
      <t xml:space="preserve"> Se generan cerca de </t>
    </r>
    <r>
      <rPr>
        <b/>
        <sz val="11"/>
        <color theme="1"/>
        <rFont val="Aptos Narrow"/>
        <family val="2"/>
        <scheme val="minor"/>
      </rPr>
      <t>18.700 metros cuadrados</t>
    </r>
    <r>
      <rPr>
        <sz val="11"/>
        <color theme="1"/>
        <rFont val="Aptos Narrow"/>
        <family val="2"/>
        <scheme val="minor"/>
      </rPr>
      <t xml:space="preserve"> de nuevos andenes y zonas peatonales.</t>
    </r>
  </si>
  <si>
    <t>3. Alcance del Proyecto</t>
  </si>
  <si>
    <t>La obra se divide en varios frentes que buscan transformar el corredor en una vía multimodal:</t>
  </si>
  <si>
    <r>
      <t>Tramo clave:</t>
    </r>
    <r>
      <rPr>
        <sz val="11"/>
        <color theme="1"/>
        <rFont val="Aptos Narrow"/>
        <family val="2"/>
        <scheme val="minor"/>
      </rPr>
      <t xml:space="preserve"> Desde el Jardín Botánico hasta el sector de Moravia (Cuatro Bocas) y su posterior conexión con el Puente de la Madre Laura.</t>
    </r>
  </si>
  <si>
    <r>
      <t>Componentes:</t>
    </r>
    <r>
      <rPr>
        <sz val="11"/>
        <color theme="1"/>
        <rFont val="Aptos Narrow"/>
        <family val="2"/>
        <scheme val="minor"/>
      </rPr>
      <t xml:space="preserve"> Además de la doble calzada para vehículos, el diseño prioriza el transporte público, la movilidad activa (bicicletas) y el aumento de zonas verdes (jardineras y arborización) para mitigar la isla de calor en el sector.</t>
    </r>
  </si>
  <si>
    <r>
      <t xml:space="preserve">Este proyecto beneficia directamente a más de </t>
    </r>
    <r>
      <rPr>
        <b/>
        <sz val="11"/>
        <color theme="1"/>
        <rFont val="Aptos Narrow"/>
        <family val="2"/>
        <scheme val="minor"/>
      </rPr>
      <t>145.000 habitantes</t>
    </r>
    <r>
      <rPr>
        <sz val="11"/>
        <color theme="1"/>
        <rFont val="Aptos Narrow"/>
        <family val="2"/>
        <scheme val="minor"/>
      </rPr>
      <t xml:space="preserve"> de las comunas 2 (Santa Cruz) y 4 (Aranjuez), mejorando los tiempos de conexión entre el centro y el norte del Valle de Aburrá.</t>
    </r>
  </si>
  <si>
    <t>Parque del rio norte Resumen de Metros Cuadrados por Uso (Etapa Actual)</t>
  </si>
  <si>
    <t>Componente</t>
  </si>
  <si>
    <t>Área Estimada (m2)</t>
  </si>
  <si>
    <t>Zonas Verdes y Paisajismo</t>
  </si>
  <si>
    <t>~35.000</t>
  </si>
  <si>
    <t>Plazas y Caminerías</t>
  </si>
  <si>
    <t>~12.000</t>
  </si>
  <si>
    <t>Equipamientos (Escuela/Deporte)</t>
  </si>
  <si>
    <t>~9.000</t>
  </si>
  <si>
    <t>Total Intervención Activa 2026</t>
  </si>
  <si>
    <r>
      <t xml:space="preserve">Dentro del perímetro de Medellín, el proyecto de la </t>
    </r>
    <r>
      <rPr>
        <b/>
        <sz val="11"/>
        <color theme="1"/>
        <rFont val="Aptos Narrow"/>
        <family val="2"/>
        <scheme val="minor"/>
      </rPr>
      <t>Avenida Regional Oriental Norte</t>
    </r>
    <r>
      <rPr>
        <sz val="11"/>
        <color theme="1"/>
        <rFont val="Aptos Narrow"/>
        <family val="2"/>
        <scheme val="minor"/>
      </rPr>
      <t xml:space="preserve"> (que se articula con la ampliación de Carabobo Norte y el macroproyecto Parques del Río Norte) contempla tramos específicos de intervención para garantizar la continuidad hacia el norte del Valle de Aburrá.</t>
    </r>
  </si>
  <si>
    <t>A continuación se detallan los kilómetros y metros de intervención en esta zona específica:</t>
  </si>
  <si>
    <t>1. Extensión del Tramo en Medellín</t>
  </si>
  <si>
    <t>En la jurisdicción de Medellín, la conexión se centra principalmente en la zona de influencia de las comunas 2 (Santa Cruz) y 4 (Aranjuez), conectando con el municipio de Bello:</t>
  </si>
  <si>
    <r>
      <t>Longitud de Intervención Vial:</t>
    </r>
    <r>
      <rPr>
        <sz val="11"/>
        <color theme="1"/>
        <rFont val="Aptos Narrow"/>
        <family val="2"/>
        <scheme val="minor"/>
      </rPr>
      <t xml:space="preserve"> Aproximadamente </t>
    </r>
    <r>
      <rPr>
        <b/>
        <sz val="11"/>
        <color theme="1"/>
        <rFont val="Aptos Narrow"/>
        <family val="2"/>
        <scheme val="minor"/>
      </rPr>
      <t>3.5 kilómetros</t>
    </r>
    <r>
      <rPr>
        <sz val="11"/>
        <color theme="1"/>
        <rFont val="Aptos Narrow"/>
        <family val="2"/>
        <scheme val="minor"/>
      </rPr>
      <t xml:space="preserve"> de longitud total si se suma el tramo de Carabobo Norte que sirve como eje alimentador y la conexión directa hacia el intercambio de la Madre Laura.</t>
    </r>
  </si>
  <si>
    <r>
      <t>Vía Nueva y Renovación:</t>
    </r>
    <r>
      <rPr>
        <sz val="11"/>
        <color theme="1"/>
        <rFont val="Aptos Narrow"/>
        <family val="2"/>
        <scheme val="minor"/>
      </rPr>
      <t xml:space="preserve"> De este total, cerca de </t>
    </r>
    <r>
      <rPr>
        <b/>
        <sz val="11"/>
        <color theme="1"/>
        <rFont val="Aptos Narrow"/>
        <family val="2"/>
        <scheme val="minor"/>
      </rPr>
      <t>0.6 kilómetros (600 metros)</t>
    </r>
    <r>
      <rPr>
        <sz val="11"/>
        <color theme="1"/>
        <rFont val="Aptos Narrow"/>
        <family val="2"/>
        <scheme val="minor"/>
      </rPr>
      <t xml:space="preserve"> corresponden a la apertura de calzadas completamente nuevas para completar el trazado que anteriormente estaba interrumpido.</t>
    </r>
  </si>
  <si>
    <r>
      <t>Conectividad Regional:</t>
    </r>
    <r>
      <rPr>
        <sz val="11"/>
        <color theme="1"/>
        <rFont val="Aptos Narrow"/>
        <family val="2"/>
        <scheme val="minor"/>
      </rPr>
      <t xml:space="preserve"> Estos kilómetros en Medellín permiten que el flujo vehicular empalme con las </t>
    </r>
    <r>
      <rPr>
        <b/>
        <sz val="11"/>
        <color theme="1"/>
        <rFont val="Aptos Narrow"/>
        <family val="2"/>
        <scheme val="minor"/>
      </rPr>
      <t>Fases II y III</t>
    </r>
    <r>
      <rPr>
        <sz val="11"/>
        <color theme="1"/>
        <rFont val="Aptos Narrow"/>
        <family val="2"/>
        <scheme val="minor"/>
      </rPr>
      <t xml:space="preserve"> situadas en Bello, las cuales tienen una extensión de </t>
    </r>
    <r>
      <rPr>
        <b/>
        <sz val="11"/>
        <color theme="1"/>
        <rFont val="Aptos Narrow"/>
        <family val="2"/>
        <scheme val="minor"/>
      </rPr>
      <t>3.9 kilómetros</t>
    </r>
    <r>
      <rPr>
        <sz val="11"/>
        <color theme="1"/>
        <rFont val="Aptos Narrow"/>
        <family val="2"/>
        <scheme val="minor"/>
      </rPr>
      <t xml:space="preserve"> adicionales.</t>
    </r>
  </si>
  <si>
    <t>2. Desglose de Áreas (Diseño y Construcción)</t>
  </si>
  <si>
    <t>Para efectos de planeación urbana y presupuestal, los metros cuadrados son tan relevantes como los lineales en este sector:</t>
  </si>
  <si>
    <r>
      <t>Espacio Público y Urbanismo:</t>
    </r>
    <r>
      <rPr>
        <sz val="11"/>
        <color theme="1"/>
        <rFont val="Aptos Narrow"/>
        <family val="2"/>
        <scheme val="minor"/>
      </rPr>
      <t xml:space="preserve"> Se intervienen más de </t>
    </r>
    <r>
      <rPr>
        <b/>
        <sz val="11"/>
        <color theme="1"/>
        <rFont val="Aptos Narrow"/>
        <family val="2"/>
        <scheme val="minor"/>
      </rPr>
      <t>67.000 m²</t>
    </r>
    <r>
      <rPr>
        <sz val="11"/>
        <color theme="1"/>
        <rFont val="Aptos Narrow"/>
        <family val="2"/>
        <scheme val="minor"/>
      </rPr>
      <t xml:space="preserve"> en el área de Carabobo Norte para dar soporte a la vía regional.</t>
    </r>
  </si>
  <si>
    <r>
      <t>Ciclo-infraestructura:</t>
    </r>
    <r>
      <rPr>
        <sz val="11"/>
        <color theme="1"/>
        <rFont val="Aptos Narrow"/>
        <family val="2"/>
        <scheme val="minor"/>
      </rPr>
      <t xml:space="preserve"> El diseño incluye </t>
    </r>
    <r>
      <rPr>
        <b/>
        <sz val="11"/>
        <color theme="1"/>
        <rFont val="Aptos Narrow"/>
        <family val="2"/>
        <scheme val="minor"/>
      </rPr>
      <t>1.6 kilómetros</t>
    </r>
    <r>
      <rPr>
        <sz val="11"/>
        <color theme="1"/>
        <rFont val="Aptos Narrow"/>
        <family val="2"/>
        <scheme val="minor"/>
      </rPr>
      <t xml:space="preserve"> de ciclorrutas segregadas que corren paralelas a la margen derecha del río en el tramo de Medellín, conectando con los </t>
    </r>
    <r>
      <rPr>
        <b/>
        <sz val="11"/>
        <color theme="1"/>
        <rFont val="Aptos Narrow"/>
        <family val="2"/>
        <scheme val="minor"/>
      </rPr>
      <t>4.4 kilómetros</t>
    </r>
    <r>
      <rPr>
        <sz val="11"/>
        <color theme="1"/>
        <rFont val="Aptos Narrow"/>
        <family val="2"/>
        <scheme val="minor"/>
      </rPr>
      <t xml:space="preserve"> de ciclo-infraestructura que ya existen en el tramo de Bello.</t>
    </r>
  </si>
  <si>
    <t>3. Importancia del Trazado</t>
  </si>
  <si>
    <t>Este tramo de pocos kilómetros es crítico por las siguientes razones:</t>
  </si>
  <si>
    <r>
      <t>1. Eliminación de "Cuellos de Botella":</t>
    </r>
    <r>
      <rPr>
        <sz val="11"/>
        <color theme="1"/>
        <rFont val="Aptos Narrow"/>
        <family val="2"/>
        <scheme val="minor"/>
      </rPr>
      <t xml:space="preserve"> Permite que los vehículos que vienen del centro por la margen oriental no tengan que cruzar obligatoriamente al costado occidental antes de llegar al norte.</t>
    </r>
  </si>
  <si>
    <r>
      <t>2. Multimodalidad:</t>
    </r>
    <r>
      <rPr>
        <sz val="11"/>
        <color theme="1"/>
        <rFont val="Aptos Narrow"/>
        <family val="2"/>
        <scheme val="minor"/>
      </rPr>
      <t xml:space="preserve"> No solo se diseñaron carriles vehiculares; el trazado incluye andenes amplios y zonas verdes que se integran con el proyecto </t>
    </r>
    <r>
      <rPr>
        <b/>
        <sz val="11"/>
        <color theme="1"/>
        <rFont val="Aptos Narrow"/>
        <family val="2"/>
        <scheme val="minor"/>
      </rPr>
      <t>Parque Primavera Norte</t>
    </r>
    <r>
      <rPr>
        <sz val="11"/>
        <color theme="1"/>
        <rFont val="Aptos Narrow"/>
        <family val="2"/>
        <scheme val="minor"/>
      </rPr>
      <t xml:space="preserve"> (Parques del Río Norte).</t>
    </r>
  </si>
  <si>
    <r>
      <t>3. Gestión Predial:</t>
    </r>
    <r>
      <rPr>
        <sz val="11"/>
        <color theme="1"/>
        <rFont val="Aptos Narrow"/>
        <family val="2"/>
        <scheme val="minor"/>
      </rPr>
      <t xml:space="preserve"> Al ser una zona densamente poblada (Moravia, Zamora), la construcción de estos kilómetros ha requerido una de las gestiones prediales más complejas de la ciudad, con un costo que impacta significativamente el presupuesto total del corredor.</t>
    </r>
  </si>
  <si>
    <r>
      <t xml:space="preserve">En resumen, aunque el macroproyecto regional suma casi </t>
    </r>
    <r>
      <rPr>
        <b/>
        <sz val="11"/>
        <color theme="1"/>
        <rFont val="Aptos Narrow"/>
        <family val="2"/>
        <scheme val="minor"/>
      </rPr>
      <t>10 kilómetros</t>
    </r>
    <r>
      <rPr>
        <sz val="11"/>
        <color theme="1"/>
        <rFont val="Aptos Narrow"/>
        <family val="2"/>
        <scheme val="minor"/>
      </rPr>
      <t xml:space="preserve"> hasta Copacabana, el tramo "llave" en Medellín comprende los últimos </t>
    </r>
    <r>
      <rPr>
        <b/>
        <sz val="11"/>
        <color theme="1"/>
        <rFont val="Aptos Narrow"/>
        <family val="2"/>
        <scheme val="minor"/>
      </rPr>
      <t>3.5 kilómetros</t>
    </r>
    <r>
      <rPr>
        <sz val="11"/>
        <color theme="1"/>
        <rFont val="Aptos Narrow"/>
        <family val="2"/>
        <scheme val="minor"/>
      </rPr>
      <t xml:space="preserve"> del costado oriental que permiten la salida fluida hacia el norte de Antioquia</t>
    </r>
  </si>
  <si>
    <t>Proyecto Estructurante</t>
  </si>
  <si>
    <t>Unidad de Medida</t>
  </si>
  <si>
    <t>Área Intervención</t>
  </si>
  <si>
    <t>Costo</t>
  </si>
  <si>
    <t>Costo 
(En millones de pesos)</t>
  </si>
  <si>
    <t>Circunvalar occidental  Tramo 1, 2, 3</t>
  </si>
  <si>
    <t>Cable San Antonio de Prado</t>
  </si>
  <si>
    <t xml:space="preserve"> </t>
  </si>
  <si>
    <t>Proyecto</t>
  </si>
  <si>
    <t>Costo Total (Mill COP)</t>
  </si>
  <si>
    <t>Gestión Predial %</t>
  </si>
  <si>
    <t>Estudios y Diseños %</t>
  </si>
  <si>
    <t>Duración Estimada (años)</t>
  </si>
  <si>
    <t>Año 1</t>
  </si>
  <si>
    <t>Año 2</t>
  </si>
  <si>
    <t>Año 3</t>
  </si>
  <si>
    <t>Año 4</t>
  </si>
  <si>
    <t>Año 5</t>
  </si>
  <si>
    <t>Año 6</t>
  </si>
  <si>
    <t>Año 7</t>
  </si>
  <si>
    <t>Año 8</t>
  </si>
  <si>
    <t>Año 9</t>
  </si>
  <si>
    <t>Año 10</t>
  </si>
  <si>
    <t>Año 11</t>
  </si>
  <si>
    <t>Año 12</t>
  </si>
  <si>
    <t>Año 13</t>
  </si>
  <si>
    <t>Año 14</t>
  </si>
  <si>
    <t>Año 15</t>
  </si>
  <si>
    <t>Parques del Río Medellín – PRM zona norte</t>
  </si>
  <si>
    <t>Circunvalar occidental Tramo 1-3</t>
  </si>
  <si>
    <t>Cable de San Antonio</t>
  </si>
  <si>
    <t>Parques del Río Medellín – PRM zona centro</t>
  </si>
  <si>
    <t>Redes Servicios públicos del centro</t>
  </si>
  <si>
    <t>Parque Distrito Térmico</t>
  </si>
  <si>
    <t>Nodo educativo y cultural (UdeA y UNAL)</t>
  </si>
  <si>
    <t>TOTAL ANUAL</t>
  </si>
  <si>
    <t>Año</t>
  </si>
  <si>
    <t>Inversión anual (Mill COP)</t>
  </si>
  <si>
    <t>Inversión anual (Billones COP)</t>
  </si>
  <si>
    <t>Capacidad objetivo</t>
  </si>
  <si>
    <t>Holgura / Déficit</t>
  </si>
  <si>
    <t>Actúa como un experto en estructuración y ejecución de proyectos para la ejecución de proyectos estrategicos que se van a ejecutar en 15 años para el distrito de Medellín, los proyectos podrán tener dos etapas de estudios y diseños y otro de desarrollo del proyecto, a su vez, en la primera etapa se ejcutará la gestión predial. La solicitud es que teniendo presente lo anterior, más una inversión anual aproximada de 1.4 billones de pesos se realice un flujo de ejecución de costos con los datos que se suministrarán, teniendo presente el orden de ejecución propuesto y complejidad del proyecto. Entregame un flujo de caja para los 15 años de inversión con todos los items y proyectos propuestos</t>
  </si>
  <si>
    <t>Orden de ejecución</t>
  </si>
  <si>
    <t>Sistema</t>
  </si>
  <si>
    <t>Costo total</t>
  </si>
  <si>
    <t>Costos directos de construcción</t>
  </si>
  <si>
    <t>Gestión predial y social</t>
  </si>
  <si>
    <t>Estudios y diseños</t>
  </si>
  <si>
    <t>Interventoría y supervisión</t>
  </si>
  <si>
    <t>Redes de servicios públicos e interferencias</t>
  </si>
  <si>
    <t>Urbanismo y espacio público complementario</t>
  </si>
  <si>
    <t>Manejo ambiental e hidráulico</t>
  </si>
  <si>
    <t>Costos Indirectos (Administración, imprevistos y utilidad) (AIU)</t>
  </si>
  <si>
    <t>Equipamiento de movilidad</t>
  </si>
  <si>
    <t>Espacio público Metropolitano</t>
  </si>
  <si>
    <t>Servicios Públicos</t>
  </si>
  <si>
    <t>Circunvalar occidental  Tramo 1-3</t>
  </si>
  <si>
    <t>Movilidad</t>
  </si>
  <si>
    <t xml:space="preserve">Cable de San Antonio </t>
  </si>
  <si>
    <t>Sistema de transporte público</t>
  </si>
  <si>
    <t xml:space="preserve">Equipamiento  </t>
  </si>
  <si>
    <t>Espacio público</t>
  </si>
  <si>
    <t>Creación del nodo cívico (Espacio público Alpujarra)</t>
  </si>
  <si>
    <t xml:space="preserve">Concurso centro cívico (Espacio público Cerro Nutibara y La Asomadera) </t>
  </si>
  <si>
    <t>Equipamiento</t>
  </si>
  <si>
    <t>Espacio público y Equipamiento</t>
  </si>
  <si>
    <t>Orden</t>
  </si>
  <si>
    <t>Incremento estimado de licenciamiento</t>
  </si>
  <si>
    <t>Incremento estimado valor del suelo</t>
  </si>
  <si>
    <t>Tipo de intervención</t>
  </si>
  <si>
    <t>Referentes Medellín</t>
  </si>
  <si>
    <t>Fuente bibliográfica principal</t>
  </si>
  <si>
    <t>Link fuente</t>
  </si>
  <si>
    <t>Espacio público metropolitano</t>
  </si>
  <si>
    <t>Parques del Río</t>
  </si>
  <si>
    <t>EDU Medellín; BID Urban Transformation</t>
  </si>
  <si>
    <t>Parques del Río – EDU Medellín</t>
  </si>
  <si>
    <t>Tranvía / tren ligero</t>
  </si>
  <si>
    <t>Tranvía de Ayacucho</t>
  </si>
  <si>
    <t>Metro de Medellín; CAF TOD</t>
  </si>
  <si>
    <t>Tranvía de Ayacucho – Metro de Medellín</t>
  </si>
  <si>
    <t>Servicios públicos</t>
  </si>
  <si>
    <t>Metrocable urbano</t>
  </si>
  <si>
    <t>Picacho; Santo Domingo</t>
  </si>
  <si>
    <t>ScienceDirect Urban Regeneration</t>
  </si>
  <si>
    <t>ScienceDirect – Medellín Cable Cars and Urban Regeneration</t>
  </si>
  <si>
    <t>Movilidad vial</t>
  </si>
  <si>
    <t>Metrocable turístico-ambiental</t>
  </si>
  <si>
    <t>Acevedo – Parque Arví</t>
  </si>
  <si>
    <t>BID; Metro Medellín</t>
  </si>
  <si>
    <t>Línea L Parque Arví – Metro de Medellín</t>
  </si>
  <si>
    <t>BRT / corredores Metroplús</t>
  </si>
  <si>
    <t>Carrera 30</t>
  </si>
  <si>
    <t>Metroplús Medellín</t>
  </si>
  <si>
    <t>Intercambios viales</t>
  </si>
  <si>
    <t>Madre Laura; Punto Cero</t>
  </si>
  <si>
    <t>Planeación Medellín</t>
  </si>
  <si>
    <t>POT Medellín 2014</t>
  </si>
  <si>
    <t>Equipamientos culturales metropolitanos</t>
  </si>
  <si>
    <t>MAMM; bibliotecas</t>
  </si>
  <si>
    <t>Harvard GSD; EAFIT</t>
  </si>
  <si>
    <t>BID – Medellín Urban Transformation</t>
  </si>
  <si>
    <t>UVA y equipamientos barriales</t>
  </si>
  <si>
    <t>UVA Oriente; UVA Castilla</t>
  </si>
  <si>
    <t>Urbanismo Social Medellín</t>
  </si>
  <si>
    <t>EDU Medellín</t>
  </si>
  <si>
    <t>Renovación urbana integral</t>
  </si>
  <si>
    <t>Ciudad del Río; Naranjal</t>
  </si>
  <si>
    <t>EDU; Camacol; EAFIT</t>
  </si>
  <si>
    <t>Datos Abiertos Medellín – Licencias Urbanísticas</t>
  </si>
  <si>
    <t>Desarrollo orientado al transporte (TOD)</t>
  </si>
  <si>
    <t>Estaciones Metro</t>
  </si>
  <si>
    <t>ITDP TOD Standard</t>
  </si>
  <si>
    <t>ITDP – TOD Standard</t>
  </si>
  <si>
    <t>Centralidades metropolitanas mixtas</t>
  </si>
  <si>
    <t>Primavera Norte (estimado)</t>
  </si>
  <si>
    <t>Benchmark Medellín + TOD</t>
  </si>
  <si>
    <t>CAF – Desarrollo Orientado al Transporte</t>
  </si>
  <si>
    <t>Corredores verdes urbanos</t>
  </si>
  <si>
    <t>Corredores Verdes Medellín</t>
  </si>
  <si>
    <t>ONU-Hábitat; Alcaldía Medellín</t>
  </si>
  <si>
    <t>Concurso centro cívico (Cerro Nutibara y La Asomadera)</t>
  </si>
  <si>
    <t>Ecoparques y espacio ambiental</t>
  </si>
  <si>
    <t>Jardín Circunvalar</t>
  </si>
  <si>
    <t>Jardín Circunvalar – EDU Medellín</t>
  </si>
  <si>
    <t>Integración multimodal</t>
  </si>
  <si>
    <t>Nodo Caribe; estaciones intermodales</t>
  </si>
  <si>
    <t>CAF; Metro Medellín</t>
  </si>
  <si>
    <t>Espacio público y equipamiento</t>
  </si>
  <si>
    <t>Grupo de Fuentes y/o Instrumentos</t>
  </si>
  <si>
    <t>Detalle</t>
  </si>
  <si>
    <t xml:space="preserve">1. Recursos propios y deuda </t>
  </si>
  <si>
    <t>Recursos propios municipales</t>
  </si>
  <si>
    <t>Costo Promedio Anual
Zona Norte</t>
  </si>
  <si>
    <t>Costo Promedio Anual
Longitudinal</t>
  </si>
  <si>
    <t>Costo Promedio Anual
Cable SAP</t>
  </si>
  <si>
    <t>Costo Promedio Anual
Zona Centro</t>
  </si>
  <si>
    <t>2. Instrumentos de captura de valor</t>
  </si>
  <si>
    <t>Valorización</t>
  </si>
  <si>
    <t>Plusvalía</t>
  </si>
  <si>
    <t>3. Fuentes alternativas</t>
  </si>
  <si>
    <t>Cesiones urbanisticas</t>
  </si>
  <si>
    <t>4. Incremento de deltas de impuestos</t>
  </si>
  <si>
    <t>Venta de derechos de construcción</t>
  </si>
  <si>
    <t>Otros instrumentos de captura</t>
  </si>
  <si>
    <t>Compra Derechos Fiduciarios</t>
  </si>
  <si>
    <t xml:space="preserve">Financiamiento por incremento en la recaudación impositiva </t>
  </si>
  <si>
    <t>Costo Promedio Anual
Zona Norte
(En millones de $)</t>
  </si>
  <si>
    <t>Costo Promedio Anual
Longitudinal
(En millones de $)</t>
  </si>
  <si>
    <t>Costo Promedio Anual
Cable SAP
(En millones de $)</t>
  </si>
  <si>
    <t>Costo Promedio Anual
Zona Centro
(En millones de $)</t>
  </si>
  <si>
    <t>TOTAL
ANUAL
REQUERIDO</t>
  </si>
  <si>
    <t>15 
AÑOS</t>
  </si>
  <si>
    <t>Cofinanciación nacional o departamental</t>
  </si>
  <si>
    <t>Asociaciones público privadas</t>
  </si>
  <si>
    <t>Cooperación internacional</t>
  </si>
  <si>
    <t>Sistema general de regalias</t>
  </si>
  <si>
    <t>Donaciones y/o aportes voluntarios</t>
  </si>
  <si>
    <t>Venta y gestión de activos</t>
  </si>
  <si>
    <t>Fondos Especiales</t>
  </si>
  <si>
    <t>Derecho Real de Superficie</t>
  </si>
  <si>
    <t>Obras por impuestos</t>
  </si>
  <si>
    <t>Delta Impuesto Predial</t>
  </si>
  <si>
    <t>Delta ICA</t>
  </si>
  <si>
    <t>Delta Delineación urbana</t>
  </si>
  <si>
    <t>Delta instrumentos de captura</t>
  </si>
  <si>
    <t>Proyectos Estructurantes</t>
  </si>
  <si>
    <t>(Horizonte 15 años)</t>
  </si>
  <si>
    <t>Proyección Financiera</t>
  </si>
  <si>
    <t>Fuentes de financiación y/o instrumentos de captura de valor</t>
  </si>
  <si>
    <t>Actuación integral:</t>
  </si>
  <si>
    <t>Generación del espacio público, los equipamientos y servicios públicos en Rio Norte</t>
  </si>
  <si>
    <t>Total</t>
  </si>
  <si>
    <t>% Ejecución Proyecto</t>
  </si>
  <si>
    <t>Monto Estimado</t>
  </si>
  <si>
    <t>Porcentaje de participación general</t>
  </si>
  <si>
    <t>Porcentaje de participación detallado</t>
  </si>
  <si>
    <t>%</t>
  </si>
  <si>
    <t>Monto</t>
  </si>
  <si>
    <t>Promedio Anual</t>
  </si>
  <si>
    <t>1. Recursos propios y deuda → 65%</t>
  </si>
  <si>
    <t>2. Instrumentos de captura de valor → 10%</t>
  </si>
  <si>
    <t>3. Fuentes alternativas → 10%</t>
  </si>
  <si>
    <t>4. Incremento de deltas de impuestos → 15%</t>
  </si>
  <si>
    <t>Hitos</t>
  </si>
  <si>
    <t>En el proyecto parques del rio se entrega el 5% del área total del proyecto correspondiente parque primavera norte</t>
  </si>
  <si>
    <t>Para el proyecto nodo de transporte norte en la terminal del norte se realizan los estudios y diseños y el proceso de adquisición de predios</t>
  </si>
  <si>
    <t>En el proyecto Nodo Transporte Norte se inicia la construcción del proyecto</t>
  </si>
  <si>
    <t>En el proyecto parques del rio se realizan los estudios y diseños de una nueva etapa correspondiente al 10% del área del proyecto y se inicia el proceso de aquisición de predios de para 110 mil m2 en el sector de caribe como segunda fase</t>
  </si>
  <si>
    <t>En el proyecto Parques del Río Medellín – PRM se inicia la construcción del proyecto en su segunda etapa</t>
  </si>
  <si>
    <t>En el proyecto Parques del Río Medellín – PRM se inicia la construcción del proyecto en su tercera etapa</t>
  </si>
  <si>
    <t>En el área de intervención del rio se realizan estudios, diseños y construcción de redes de servicios públicos correspondiente al 10% del área de los proyectos parques del rio y de la zona del nodo de transporte norte, de la ciudadela y cdel centro espectáculos</t>
  </si>
  <si>
    <t>En el proyecto Ciudadela Universitaria Agroindustrial del Norte se inician los estudios y diseños</t>
  </si>
  <si>
    <t>En el proyecto Ciudadela Universitaria Agroindustrial del Norte se inicia la construcción del proyecto</t>
  </si>
  <si>
    <t xml:space="preserve">En el área de intervención del rio se realizan estudios, diseños y construcción de redes de servicios públicos correspondiente al 10% del área de los proyectos parques del rio </t>
  </si>
  <si>
    <t>En el proyecto Centro de Espectáculos del Norte en la zona de la feria de ganado se inician los estudios y diseños</t>
  </si>
  <si>
    <t>En el proyectoCentro de Espectáculos del Norte  se inicia la construcción del proyecto</t>
  </si>
  <si>
    <t>Pendiente</t>
  </si>
  <si>
    <t>Incluir la habilitación de infraestructura para la implementación del aprovechamiento económico con la finalidad de la sostenibilidad financiera de estos espacio.
1. En Espacio Público (Plazas, Parques, Alamedas)
Se permite utilizar entre el 5% y el 15% del área total intervenida para actividades que generen ingresos (terrazas, quioscos, eventos).
Ejemplo: En una intervención de 10.000 
 de espacio público, se destinan entre 500 y 1.500 
 a explotación económica.
Tipología común: Mesas y sillas (cafés), estaciones de servicios (bicicletas/scooters) y mobiliario de gran formato para publicidad.
2. En Equipamientos (Edificios, Ciudadelas, Centros Cívicos)
En edificios públicos (como la Ciudadela del Norte), se suele reservar entre el 10% y el 20% del área construida para usos complementarios comerciales. 
Ejemplo: De los 20.700 
 construidos proyectados para la Ciudadela, aproximadamente 2.000 a 4.000 
 podrían ser locales comerciales, cafeterías, librerías o servicios compartidos (coworking).
Objetivo: Estos metros cuadrados buscan que el equipamiento sea autosostenible, cubriendo costos de vigilancia y aseo con los arrendamientos.</t>
  </si>
  <si>
    <t>Incluir la planificación complementaria de los API, DRC, UPR EL LLANO, PEMP DEL CENTRO</t>
  </si>
  <si>
    <t>EL PLAN FINANCIERO DEL POT ES DE PROYECTOS ESTRATEGICOS</t>
  </si>
  <si>
    <t>MOSTRAR EL VALOR MACRO, NUMERO PROYECTOS Y M2
MOSTRAR LA NOTA: QUE QUEDA PENDIENTE, FALTAN MAS PROYECTOS.</t>
  </si>
  <si>
    <t>1 DIAPO</t>
  </si>
  <si>
    <t>Requerimientos inversión del POT = COSTO DE LOS PROYECTOS DEL POT</t>
  </si>
  <si>
    <t>Requerimientos inversión en 15 años para el POT= COSTO DE LOS PROYECTOS 15 AÑOS. MAPA DE PROYECTOS. LOCALIZACION. EN QUE SISTEMAS</t>
  </si>
  <si>
    <t>TOTAL FUENTES</t>
  </si>
  <si>
    <t>2 DIAPO</t>
  </si>
  <si>
    <t>ZONA DONDE ESTAN UBICADOS, MAPA DE CALOR,  LISTADO, AREA, COSTO DEL PROYECTO</t>
  </si>
  <si>
    <t>3 DIAPO</t>
  </si>
  <si>
    <t>GRUPOS DE FUENTES Y PORCENTAJE DE INVERSIÓN Y PROMEDIO ANUAL</t>
  </si>
  <si>
    <t>4 DIAPO</t>
  </si>
  <si>
    <t>FICHAS CON EL USO Y LA FUENTE CON EL TOTAL PRIORIZADO</t>
  </si>
  <si>
    <t>5 DIAPO</t>
  </si>
  <si>
    <t>PUNTO DE EQUILIBRIO</t>
  </si>
  <si>
    <t>Extensión del tramo más viable: El tramo identificado como el más factible para iniciar (tramo 5) tiene una longitud de 5 kilómetros.
Ubicación del tramo prioritario: Este segmento de 5 km se proyecta entre la quebrada Ana Díaz (sector La América) y la calle 1 sur (Belén Rincón).
Costo del tramo inicial: Se estima que la construcción de estos primeros 5 kilómetros requeriría una inversión de $200.000 millones de pesos.</t>
  </si>
  <si>
    <t>Alternativa 1 “TRADICIONAL FISCAL LA MÁS REALISTA"</t>
  </si>
  <si>
    <t>Reorganización de la movilidad en el occidente de la ciudad de medellin</t>
  </si>
  <si>
    <t>1. Recursos propios y deuda (65%-75%)</t>
  </si>
  <si>
    <t>Circunvalar occidental  Tramo 1</t>
  </si>
  <si>
    <t>2. Instrumentos de captura de valor (8%-10%)</t>
  </si>
  <si>
    <t>Grupo 1</t>
  </si>
  <si>
    <t>Circunvalar occidental  Tramo 2</t>
  </si>
  <si>
    <t>3. Fuentes alternativas (10%-15%)</t>
  </si>
  <si>
    <t>Circunvalar occidental  Tramo 3</t>
  </si>
  <si>
    <t>4. Incremento de deltas de impuestos (5%-8%)</t>
  </si>
  <si>
    <t>Grupo 2</t>
  </si>
  <si>
    <t>📌 Lectura</t>
  </si>
  <si>
    <t>✔ Es el escenario más probable</t>
  </si>
  <si>
    <t>✔ Alto impacto en deuda pública</t>
  </si>
  <si>
    <t>Fase 1: 0–2 años → redes + parques + nodo cívico</t>
  </si>
  <si>
    <t>Fase 2: 2–4 años → equipamientos + bazar</t>
  </si>
  <si>
    <t>Fase 3: 3–6 años → sede corporativa + museo</t>
  </si>
  <si>
    <t>✔ Bajo riesgo de estructuración</t>
  </si>
  <si>
    <t>Grupo 3</t>
  </si>
  <si>
    <t>Grupo 4</t>
  </si>
  <si>
    <t>Tramo</t>
  </si>
  <si>
    <t>Año1</t>
  </si>
  <si>
    <t>Año2</t>
  </si>
  <si>
    <t>Año3</t>
  </si>
  <si>
    <t>Año4</t>
  </si>
  <si>
    <t>Año5</t>
  </si>
  <si>
    <t>Año6</t>
  </si>
  <si>
    <t>Año7</t>
  </si>
  <si>
    <t>Año8</t>
  </si>
  <si>
    <t>Año9</t>
  </si>
  <si>
    <t>Año10</t>
  </si>
  <si>
    <t>Año11</t>
  </si>
  <si>
    <t>Año12</t>
  </si>
  <si>
    <t>Año13</t>
  </si>
  <si>
    <t>Año14</t>
  </si>
  <si>
    <t>Año15</t>
  </si>
  <si>
    <t>Tramo1</t>
  </si>
  <si>
    <t>Alternativa 2 “OPTIMIZACIÓN"</t>
  </si>
  <si>
    <t>Tramo2</t>
  </si>
  <si>
    <t>Tramo3</t>
  </si>
  <si>
    <t>1. Recursos propios y deuda (55%-65%)</t>
  </si>
  <si>
    <t>2. Instrumentos de captura de valor (12%-18%)</t>
  </si>
  <si>
    <t>3. Fuentes alternativas (15%-20%)</t>
  </si>
  <si>
    <t>✔ Reduce presión fiscal</t>
  </si>
  <si>
    <t>✔ Requiere buena gestión institucional</t>
  </si>
  <si>
    <t>✔ Más alineado con renovación urbana</t>
  </si>
  <si>
    <t>Alternativa 3 “Enfoque público privado"</t>
  </si>
  <si>
    <t>1. Recursos propios y deuda (20%-30%)</t>
  </si>
  <si>
    <t>2. Instrumentos de captura de valor (5%-10%)</t>
  </si>
  <si>
    <t>3. Fuentes alternativas (50%-65%)</t>
  </si>
  <si>
    <t>4. Incremento de deltas de impuestos (5%-10%)</t>
  </si>
  <si>
    <t>✔ Es viable técnicamente</t>
  </si>
  <si>
    <t>✔ Es usado en Colombia</t>
  </si>
  <si>
    <t>✔ Permite ejecutar megaproyectos</t>
  </si>
  <si>
    <t>PERO:</t>
  </si>
  <si>
    <t>❗ No reduce la carga fiscal</t>
  </si>
  <si>
    <t>❗ Solo la difiere en el tiempo</t>
  </si>
  <si>
    <t>❗ Requiere disciplina financiera fuerte</t>
  </si>
  <si>
    <t>📌  En Medellín:</t>
  </si>
  <si>
    <r>
      <t xml:space="preserve">La APP </t>
    </r>
    <r>
      <rPr>
        <b/>
        <sz val="11"/>
        <color theme="1"/>
        <rFont val="Aptos Narrow"/>
        <family val="2"/>
        <scheme val="minor"/>
      </rPr>
      <t>NO reemplaza al Estado</t>
    </r>
  </si>
  <si>
    <t>Pero sí permite:</t>
  </si>
  <si>
    <t>Ejecutar más rápido</t>
  </si>
  <si>
    <t>Transferir riesgos</t>
  </si>
  <si>
    <t>Mejorar eficiencia</t>
  </si>
  <si>
    <t>Dada una longitud proyectada de más de 7 kilómetros y la necesidad de 8 estaciones para atender a más de 80.000 personas diariamente, el CAPEX total estimado superaría los COP $1,1 billones</t>
  </si>
  <si>
    <t xml:space="preserve">Generación de Sistemas de transporte masivo </t>
  </si>
  <si>
    <t xml:space="preserve">Estudios y diseños </t>
  </si>
  <si>
    <t>Gestion predial</t>
  </si>
  <si>
    <t>Activos fijos e infraestructura</t>
  </si>
  <si>
    <t>Equipos Electromecanicos</t>
  </si>
  <si>
    <t>Fase 1: 1-3 estudios y diseños y gestion predial</t>
  </si>
  <si>
    <t xml:space="preserve">Fase 2: 4–6 años → Fase de construcción </t>
  </si>
  <si>
    <t>Fase 3: 7–15 años → Fase de operación y maduracion</t>
  </si>
  <si>
    <t>HOJA 4: FUENTES POR TRAMO (REALISTA)</t>
  </si>
  <si>
    <t>Tramo   Deuda   Público Captura Valor   APP     Otros</t>
  </si>
  <si>
    <t>Tramo 1 45      30      10      10      5</t>
  </si>
  <si>
    <t>Tramo 2 50      25      12      8       5</t>
  </si>
  <si>
    <t>Tramo 3 55      30      8       5       2</t>
  </si>
  <si>
    <t>📉 HOJA 5: FLUJO CONSOLIDADO (ACTUALIZADO)</t>
  </si>
  <si>
    <t>Año     Tramo 1 Tramo 2 Tramo 3 TOTAL</t>
  </si>
  <si>
    <t>1       60000   0       0       60000</t>
  </si>
  <si>
    <t>2       80000   0       0       80000</t>
  </si>
  <si>
    <t>3       90000   0       0       90000</t>
  </si>
  <si>
    <t>4       90000   70000   0       160000</t>
  </si>
  <si>
    <t>5       70000   90000   0       160000</t>
  </si>
  <si>
    <t>6       60000   110000  0       170000</t>
  </si>
  <si>
    <t>7       0       110000  0       110000</t>
  </si>
  <si>
    <t>8       0       90000   60000   150000</t>
  </si>
  <si>
    <t>9       0       55000   80000   135000</t>
  </si>
  <si>
    <t>10      0       0       100000  100000</t>
  </si>
  <si>
    <t>11      0       0       110000  110000</t>
  </si>
  <si>
    <t>12      0       0       100000  100000</t>
  </si>
  <si>
    <t>13      0       0       75000   75000</t>
  </si>
  <si>
    <t>14      0       0       0       0</t>
  </si>
  <si>
    <t>15      0       0       0       0</t>
  </si>
  <si>
    <t>Generación del espacio público, los equipamientos y servicios públicos en Rio Centro</t>
  </si>
  <si>
    <t>Nodo Cívico</t>
  </si>
  <si>
    <t>Nodo Educativo</t>
  </si>
  <si>
    <t>Centro Cívico</t>
  </si>
  <si>
    <t>Bazar Puentes</t>
  </si>
  <si>
    <t>Redes Servicios</t>
  </si>
  <si>
    <t>Sede Tigo UNE</t>
  </si>
  <si>
    <t>Museo Agua</t>
  </si>
  <si>
    <t xml:space="preserve">Continuidad vía regional costado oriental y margen derecha del río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</si>
</sst>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quot;$&quot;\ * #,##0.00_-;\-&quot;$&quot;\ * #,##0.00_-;_-&quot;$&quot;\ * &quot;-&quot;??_-;_-@_-"/>
    <numFmt numFmtId="165" formatCode="#,##0.0"/>
    <numFmt numFmtId="166" formatCode="_-&quot;$&quot;\ * #,##0_-;\-&quot;$&quot;\ * #,##0_-;_-&quot;$&quot;\ * &quot;-&quot;??_-;_-@_-"/>
    <numFmt numFmtId="167" formatCode="0.0%"/>
    <numFmt numFmtId="168" formatCode="_-* #,##0_-;\-* #,##0_-;_-* &quot;-&quot;??_-;_-@_-"/>
    <numFmt numFmtId="169" formatCode="_-* #,##0.0000_-;\-* #,##0.0000_-;_-* &quot;-&quot;??_-;_-@_-"/>
    <numFmt numFmtId="170" formatCode="0.000%"/>
  </numFmts>
  <fonts count="22">
    <font>
      <sz val="11"/>
      <color theme="1"/>
      <name val="Aptos Narrow"/>
      <family val="2"/>
      <scheme val="minor"/>
    </font>
    <font>
      <b/>
      <sz val="11"/>
      <color theme="0"/>
      <name val="Aptos Narrow"/>
      <family val="2"/>
      <scheme val="minor"/>
    </font>
    <font>
      <b/>
      <sz val="11"/>
      <color theme="0"/>
      <name val="Arial"/>
      <family val="2"/>
    </font>
    <font>
      <b/>
      <sz val="11"/>
      <color theme="0"/>
      <name val="Aptos Narrow"/>
      <scheme val="minor"/>
    </font>
    <font>
      <b/>
      <sz val="11"/>
      <color theme="1"/>
      <name val="Aptos Narrow"/>
      <family val="2"/>
      <scheme val="minor"/>
    </font>
    <font>
      <b/>
      <sz val="13.5"/>
      <color theme="1"/>
      <name val="Aptos Narrow"/>
      <family val="2"/>
      <scheme val="minor"/>
    </font>
    <font>
      <b/>
      <sz val="13.5"/>
      <color theme="1"/>
      <name val="Arial"/>
      <family val="2"/>
    </font>
    <font>
      <sz val="11"/>
      <color theme="1"/>
      <name val="Arial"/>
      <family val="2"/>
    </font>
    <font>
      <b/>
      <sz val="11"/>
      <color theme="1"/>
      <name val="Arial"/>
      <family val="2"/>
    </font>
    <font>
      <sz val="11"/>
      <color rgb="FFFF0000"/>
      <name val="Aptos Narrow"/>
      <scheme val="minor"/>
    </font>
    <font>
      <sz val="11"/>
      <color theme="1"/>
      <name val="Aptos Narrow"/>
      <family val="2"/>
      <scheme val="minor"/>
    </font>
    <font>
      <b/>
      <sz val="11"/>
      <color theme="1"/>
      <name val="Aptos Narrow"/>
      <scheme val="minor"/>
    </font>
    <font>
      <sz val="12"/>
      <color rgb="FF0A0A0A"/>
      <name val="Arial"/>
      <family val="2"/>
    </font>
    <font>
      <b/>
      <sz val="11"/>
      <color rgb="FF00B050"/>
      <name val="Aptos Narrow"/>
      <scheme val="minor"/>
    </font>
    <font>
      <b/>
      <sz val="11"/>
      <color rgb="FFFF0000"/>
      <name val="Aptos Narrow"/>
      <scheme val="minor"/>
    </font>
    <font>
      <u/>
      <sz val="11"/>
      <color theme="10"/>
      <name val="Aptos Narrow"/>
      <family val="2"/>
      <scheme val="minor"/>
    </font>
    <font>
      <b/>
      <sz val="24"/>
      <color theme="1"/>
      <name val="Aptos Narrow"/>
      <family val="2"/>
      <scheme val="minor"/>
    </font>
    <font>
      <sz val="11"/>
      <name val="Aptos Narrow"/>
      <family val="2"/>
      <scheme val="minor"/>
    </font>
    <font>
      <u/>
      <sz val="11"/>
      <color theme="0"/>
      <name val="Aptos Narrow"/>
      <family val="2"/>
      <scheme val="minor"/>
    </font>
    <font>
      <sz val="10"/>
      <color theme="1"/>
      <name val="Arial Unicode MS"/>
      <family val="2"/>
    </font>
    <font>
      <sz val="11"/>
      <color rgb="FFFF0000"/>
      <name val="Aptos Narrow"/>
      <family val="2"/>
      <scheme val="minor"/>
    </font>
    <font>
      <b/>
      <sz val="11"/>
      <name val="Calibri"/>
      <family val="2"/>
    </font>
  </fonts>
  <fills count="19">
    <fill>
      <patternFill patternType="none"/>
    </fill>
    <fill>
      <patternFill patternType="gray125"/>
    </fill>
    <fill>
      <patternFill patternType="solid">
        <fgColor rgb="FF496537"/>
        <bgColor indexed="64"/>
      </patternFill>
    </fill>
    <fill>
      <patternFill patternType="solid">
        <fgColor rgb="FF538135"/>
        <bgColor indexed="64"/>
      </patternFill>
    </fill>
    <fill>
      <patternFill patternType="solid">
        <fgColor rgb="FFD9E6D1"/>
        <bgColor indexed="64"/>
      </patternFill>
    </fill>
    <fill>
      <patternFill patternType="solid">
        <fgColor rgb="FFC3D7B7"/>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3" tint="0.74999237037263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6"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164" fontId="10" fillId="0" borderId="0" applyFont="0" applyFill="0" applyBorder="0" applyAlignment="0" applyProtection="0"/>
    <xf numFmtId="9" fontId="10" fillId="0" borderId="0" applyFont="0" applyFill="0" applyBorder="0" applyAlignment="0" applyProtection="0"/>
    <xf numFmtId="0" fontId="15" fillId="0" borderId="0" applyNumberFormat="0" applyFill="0" applyBorder="0" applyAlignment="0" applyProtection="0"/>
    <xf numFmtId="43" fontId="10" fillId="0" borderId="0" applyFont="0" applyFill="0" applyBorder="0" applyAlignment="0" applyProtection="0"/>
  </cellStyleXfs>
  <cellXfs count="140">
    <xf numFmtId="0" fontId="0" fillId="0" borderId="0" xfId="0"/>
    <xf numFmtId="0" fontId="1" fillId="2"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0" fillId="0" borderId="0" xfId="0" applyAlignment="1">
      <alignment horizontal="left" vertical="center"/>
    </xf>
    <xf numFmtId="0" fontId="0" fillId="4" borderId="1" xfId="0" applyFill="1" applyBorder="1" applyAlignment="1">
      <alignment horizontal="left" vertical="center" wrapText="1"/>
    </xf>
    <xf numFmtId="0" fontId="0" fillId="5" borderId="1" xfId="0" applyFill="1" applyBorder="1" applyAlignment="1">
      <alignment horizontal="left" vertical="center" wrapText="1"/>
    </xf>
    <xf numFmtId="0" fontId="1" fillId="2" borderId="2" xfId="0" applyFont="1" applyFill="1" applyBorder="1" applyAlignment="1">
      <alignment horizontal="center" vertical="center" wrapText="1"/>
    </xf>
    <xf numFmtId="0" fontId="0" fillId="0" borderId="0" xfId="0" applyAlignment="1">
      <alignment horizontal="center"/>
    </xf>
    <xf numFmtId="0" fontId="0" fillId="4" borderId="1" xfId="0" applyFill="1" applyBorder="1" applyAlignment="1">
      <alignment horizontal="center"/>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0" fillId="4" borderId="1" xfId="0" applyFill="1" applyBorder="1" applyAlignment="1">
      <alignment horizontal="left"/>
    </xf>
    <xf numFmtId="0" fontId="3" fillId="3" borderId="1" xfId="0" applyFont="1" applyFill="1" applyBorder="1" applyAlignment="1">
      <alignment horizont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horizontal="left" vertical="center" wrapText="1"/>
    </xf>
    <xf numFmtId="0" fontId="5" fillId="0" borderId="0" xfId="0" applyFont="1" applyAlignment="1">
      <alignment vertical="center"/>
    </xf>
    <xf numFmtId="0" fontId="0" fillId="0" borderId="0" xfId="0" applyAlignment="1">
      <alignment horizontal="left" vertical="center" indent="1"/>
    </xf>
    <xf numFmtId="0" fontId="4" fillId="0" borderId="0" xfId="0" applyFont="1" applyAlignment="1">
      <alignment horizontal="left" vertical="center" indent="1"/>
    </xf>
    <xf numFmtId="0" fontId="6" fillId="0" borderId="0" xfId="0" applyFont="1" applyAlignment="1">
      <alignment vertical="center"/>
    </xf>
    <xf numFmtId="0" fontId="7" fillId="0" borderId="0" xfId="0" applyFont="1" applyAlignment="1">
      <alignment vertical="center"/>
    </xf>
    <xf numFmtId="0" fontId="8" fillId="0" borderId="4" xfId="0" applyFont="1" applyBorder="1" applyAlignment="1">
      <alignment vertical="center" wrapText="1"/>
    </xf>
    <xf numFmtId="0" fontId="7" fillId="0" borderId="4" xfId="0" applyFont="1" applyBorder="1" applyAlignment="1">
      <alignment vertical="center" wrapText="1"/>
    </xf>
    <xf numFmtId="0" fontId="0" fillId="7" borderId="1" xfId="0" applyFill="1" applyBorder="1" applyAlignment="1">
      <alignment horizontal="left" vertical="center" wrapText="1"/>
    </xf>
    <xf numFmtId="3" fontId="1" fillId="2" borderId="3" xfId="0" applyNumberFormat="1" applyFont="1" applyFill="1" applyBorder="1" applyAlignment="1">
      <alignment horizontal="center" vertical="center" wrapText="1"/>
    </xf>
    <xf numFmtId="3" fontId="0" fillId="4" borderId="1" xfId="0" applyNumberFormat="1" applyFill="1" applyBorder="1" applyAlignment="1">
      <alignment horizontal="left" vertical="center" wrapText="1"/>
    </xf>
    <xf numFmtId="3" fontId="0" fillId="0" borderId="0" xfId="0" applyNumberFormat="1"/>
    <xf numFmtId="0" fontId="0" fillId="0" borderId="0" xfId="0" applyAlignment="1">
      <alignment wrapText="1"/>
    </xf>
    <xf numFmtId="3" fontId="8" fillId="0" borderId="4" xfId="0" applyNumberFormat="1" applyFont="1" applyBorder="1" applyAlignment="1">
      <alignment vertical="center" wrapText="1"/>
    </xf>
    <xf numFmtId="0" fontId="8" fillId="0" borderId="0" xfId="0" applyFont="1" applyAlignment="1">
      <alignment horizontal="left" vertical="center" indent="1"/>
    </xf>
    <xf numFmtId="0" fontId="7" fillId="0" borderId="0" xfId="0" applyFont="1" applyAlignment="1">
      <alignment horizontal="left" vertical="center" indent="1"/>
    </xf>
    <xf numFmtId="0" fontId="7" fillId="0" borderId="0" xfId="0" applyFont="1" applyAlignment="1">
      <alignment horizontal="left" vertical="center" indent="2"/>
    </xf>
    <xf numFmtId="0" fontId="0" fillId="0" borderId="0" xfId="0" applyAlignment="1">
      <alignment horizontal="left" vertical="center" indent="2"/>
    </xf>
    <xf numFmtId="0" fontId="1" fillId="2" borderId="3" xfId="0" applyFont="1" applyFill="1" applyBorder="1" applyAlignment="1">
      <alignment horizontal="center" vertical="center" wrapText="1"/>
    </xf>
    <xf numFmtId="0" fontId="11" fillId="0" borderId="0" xfId="0" applyFont="1"/>
    <xf numFmtId="0" fontId="1" fillId="7" borderId="1" xfId="0" applyFont="1" applyFill="1" applyBorder="1" applyAlignment="1">
      <alignment vertical="center" wrapText="1"/>
    </xf>
    <xf numFmtId="0" fontId="0" fillId="7" borderId="1" xfId="0" applyFill="1" applyBorder="1" applyAlignment="1">
      <alignment horizontal="center"/>
    </xf>
    <xf numFmtId="3" fontId="0" fillId="7" borderId="1" xfId="0" applyNumberFormat="1" applyFill="1" applyBorder="1" applyAlignment="1">
      <alignment horizontal="left" vertical="center" wrapText="1"/>
    </xf>
    <xf numFmtId="0" fontId="0" fillId="7" borderId="0" xfId="0" applyFill="1"/>
    <xf numFmtId="9" fontId="0" fillId="0" borderId="0" xfId="0" applyNumberFormat="1"/>
    <xf numFmtId="0" fontId="0" fillId="8" borderId="1" xfId="0" applyFill="1" applyBorder="1" applyAlignment="1">
      <alignment horizontal="left" vertical="center" wrapText="1"/>
    </xf>
    <xf numFmtId="0" fontId="0" fillId="8" borderId="0" xfId="0" applyFill="1" applyAlignment="1">
      <alignment horizontal="left" vertical="center" wrapText="1"/>
    </xf>
    <xf numFmtId="165" fontId="0" fillId="8" borderId="1" xfId="0" applyNumberFormat="1" applyFill="1" applyBorder="1" applyAlignment="1">
      <alignment horizontal="left" vertical="center" wrapText="1"/>
    </xf>
    <xf numFmtId="3" fontId="0" fillId="8" borderId="1" xfId="0" applyNumberFormat="1" applyFill="1" applyBorder="1" applyAlignment="1">
      <alignment horizontal="left" vertical="center" wrapText="1"/>
    </xf>
    <xf numFmtId="0" fontId="0" fillId="8" borderId="0" xfId="0" applyFill="1"/>
    <xf numFmtId="3" fontId="12" fillId="8" borderId="1" xfId="0" applyNumberFormat="1" applyFont="1" applyFill="1" applyBorder="1" applyAlignment="1">
      <alignment horizontal="left" vertical="center" wrapText="1"/>
    </xf>
    <xf numFmtId="0" fontId="0" fillId="8" borderId="1" xfId="0" applyFill="1" applyBorder="1" applyAlignment="1">
      <alignment horizontal="center" vertical="center" wrapText="1"/>
    </xf>
    <xf numFmtId="0" fontId="0" fillId="0" borderId="0" xfId="0" applyAlignment="1">
      <alignment horizontal="center" vertical="center" wrapText="1"/>
    </xf>
    <xf numFmtId="0" fontId="0" fillId="9" borderId="0" xfId="0" applyFill="1"/>
    <xf numFmtId="0" fontId="0" fillId="10" borderId="0" xfId="0" applyFill="1"/>
    <xf numFmtId="3" fontId="0" fillId="10" borderId="0" xfId="0" applyNumberFormat="1" applyFill="1"/>
    <xf numFmtId="0" fontId="0" fillId="10" borderId="0" xfId="0" applyFill="1" applyAlignment="1">
      <alignment wrapText="1"/>
    </xf>
    <xf numFmtId="3" fontId="13" fillId="0" borderId="0" xfId="0" applyNumberFormat="1" applyFont="1"/>
    <xf numFmtId="9" fontId="0" fillId="0" borderId="0" xfId="2" applyFont="1"/>
    <xf numFmtId="164" fontId="0" fillId="0" borderId="0" xfId="1" applyFont="1"/>
    <xf numFmtId="3" fontId="14" fillId="7" borderId="1" xfId="0" applyNumberFormat="1" applyFont="1" applyFill="1" applyBorder="1"/>
    <xf numFmtId="0" fontId="0" fillId="7" borderId="1" xfId="0" applyFill="1" applyBorder="1"/>
    <xf numFmtId="0" fontId="9" fillId="7" borderId="1" xfId="0" applyFont="1" applyFill="1" applyBorder="1"/>
    <xf numFmtId="0" fontId="0" fillId="0" borderId="1" xfId="0" applyBorder="1"/>
    <xf numFmtId="3" fontId="0" fillId="0" borderId="1" xfId="0" applyNumberFormat="1" applyBorder="1"/>
    <xf numFmtId="0" fontId="0" fillId="14" borderId="0" xfId="0" applyFill="1"/>
    <xf numFmtId="3" fontId="0" fillId="14" borderId="0" xfId="0" applyNumberFormat="1" applyFill="1"/>
    <xf numFmtId="166" fontId="0" fillId="0" borderId="0" xfId="1" applyNumberFormat="1" applyFont="1"/>
    <xf numFmtId="0" fontId="0" fillId="15" borderId="0" xfId="0" applyFill="1"/>
    <xf numFmtId="3" fontId="14" fillId="15" borderId="1" xfId="0" applyNumberFormat="1" applyFont="1" applyFill="1" applyBorder="1"/>
    <xf numFmtId="0" fontId="0" fillId="15" borderId="1" xfId="0" applyFill="1" applyBorder="1"/>
    <xf numFmtId="3" fontId="0" fillId="15" borderId="0" xfId="0" applyNumberFormat="1" applyFill="1"/>
    <xf numFmtId="0" fontId="0" fillId="12" borderId="0" xfId="0" applyFill="1"/>
    <xf numFmtId="0" fontId="0" fillId="16" borderId="0" xfId="0" applyFill="1"/>
    <xf numFmtId="0" fontId="0" fillId="11" borderId="0" xfId="0" applyFill="1"/>
    <xf numFmtId="3" fontId="0" fillId="11" borderId="0" xfId="0" applyNumberFormat="1" applyFill="1"/>
    <xf numFmtId="164" fontId="0" fillId="0" borderId="0" xfId="1" applyFont="1" applyFill="1"/>
    <xf numFmtId="0" fontId="0" fillId="17" borderId="0" xfId="0" applyFill="1"/>
    <xf numFmtId="166" fontId="0" fillId="0" borderId="0" xfId="0" applyNumberFormat="1"/>
    <xf numFmtId="10" fontId="0" fillId="0" borderId="0" xfId="0" applyNumberFormat="1"/>
    <xf numFmtId="9" fontId="0" fillId="18" borderId="1" xfId="2" applyFont="1" applyFill="1" applyBorder="1"/>
    <xf numFmtId="3" fontId="14" fillId="0" borderId="1" xfId="0" applyNumberFormat="1" applyFont="1" applyBorder="1"/>
    <xf numFmtId="0" fontId="16" fillId="0" borderId="0" xfId="0" applyFont="1" applyAlignment="1">
      <alignment vertical="center"/>
    </xf>
    <xf numFmtId="0" fontId="17" fillId="4" borderId="1" xfId="0" applyFont="1" applyFill="1" applyBorder="1" applyAlignment="1">
      <alignment horizontal="left" vertical="center" wrapText="1"/>
    </xf>
    <xf numFmtId="3" fontId="13" fillId="0" borderId="1" xfId="0" applyNumberFormat="1" applyFont="1" applyBorder="1"/>
    <xf numFmtId="167" fontId="0" fillId="0" borderId="0" xfId="2" applyNumberFormat="1" applyFont="1"/>
    <xf numFmtId="9" fontId="0" fillId="13" borderId="0" xfId="2" applyFont="1" applyFill="1"/>
    <xf numFmtId="3" fontId="14" fillId="0" borderId="0" xfId="0" applyNumberFormat="1" applyFont="1"/>
    <xf numFmtId="0" fontId="17" fillId="12" borderId="0" xfId="0" applyFont="1" applyFill="1"/>
    <xf numFmtId="3" fontId="0" fillId="18" borderId="0" xfId="2" applyNumberFormat="1" applyFont="1" applyFill="1" applyBorder="1"/>
    <xf numFmtId="0" fontId="1" fillId="2" borderId="5" xfId="0" applyFont="1" applyFill="1" applyBorder="1" applyAlignment="1">
      <alignment vertical="center" wrapText="1"/>
    </xf>
    <xf numFmtId="0" fontId="0" fillId="0" borderId="1" xfId="0" applyBorder="1" applyAlignment="1">
      <alignment wrapText="1"/>
    </xf>
    <xf numFmtId="0" fontId="0" fillId="8" borderId="1" xfId="0" applyFill="1" applyBorder="1"/>
    <xf numFmtId="9" fontId="0" fillId="18" borderId="7" xfId="2" applyFont="1" applyFill="1" applyBorder="1"/>
    <xf numFmtId="0" fontId="9" fillId="0" borderId="0" xfId="0" applyFont="1"/>
    <xf numFmtId="166" fontId="0" fillId="0" borderId="0" xfId="1" applyNumberFormat="1" applyFont="1" applyBorder="1"/>
    <xf numFmtId="9" fontId="0" fillId="0" borderId="0" xfId="2" applyFont="1" applyBorder="1"/>
    <xf numFmtId="164" fontId="0" fillId="0" borderId="0" xfId="1" applyFont="1" applyFill="1" applyBorder="1"/>
    <xf numFmtId="9" fontId="0" fillId="0" borderId="0" xfId="2" applyFont="1" applyFill="1"/>
    <xf numFmtId="0" fontId="0" fillId="0" borderId="0" xfId="0" applyAlignment="1">
      <alignment vertical="center"/>
    </xf>
    <xf numFmtId="0" fontId="19" fillId="0" borderId="0" xfId="0" applyFont="1" applyAlignment="1">
      <alignment vertical="center"/>
    </xf>
    <xf numFmtId="166" fontId="0" fillId="4" borderId="1" xfId="1" applyNumberFormat="1" applyFont="1" applyFill="1" applyBorder="1" applyAlignment="1">
      <alignment horizontal="left" vertical="center" wrapText="1"/>
    </xf>
    <xf numFmtId="0" fontId="0" fillId="0" borderId="0" xfId="0" applyAlignment="1">
      <alignment horizontal="center" wrapText="1"/>
    </xf>
    <xf numFmtId="3" fontId="0" fillId="0" borderId="0" xfId="0" applyNumberFormat="1" applyAlignment="1">
      <alignment horizontal="center"/>
    </xf>
    <xf numFmtId="0" fontId="0" fillId="0" borderId="0" xfId="0" applyAlignment="1">
      <alignment horizontal="center" vertical="center"/>
    </xf>
    <xf numFmtId="3" fontId="0" fillId="0" borderId="0" xfId="0" applyNumberFormat="1" applyAlignment="1">
      <alignment horizontal="center" vertical="center"/>
    </xf>
    <xf numFmtId="0" fontId="0" fillId="7" borderId="1" xfId="0" applyFill="1" applyBorder="1" applyAlignment="1">
      <alignment horizontal="center" vertical="center" wrapText="1"/>
    </xf>
    <xf numFmtId="0" fontId="0" fillId="4" borderId="1" xfId="0" applyFill="1" applyBorder="1" applyAlignment="1">
      <alignment horizontal="left" vertical="center"/>
    </xf>
    <xf numFmtId="0" fontId="3" fillId="3" borderId="8" xfId="0" applyFont="1" applyFill="1" applyBorder="1" applyAlignment="1">
      <alignment horizontal="center" wrapText="1"/>
    </xf>
    <xf numFmtId="0" fontId="0" fillId="0" borderId="1" xfId="0" applyBorder="1" applyAlignment="1">
      <alignment horizontal="left" vertical="center"/>
    </xf>
    <xf numFmtId="3" fontId="20" fillId="4" borderId="1" xfId="0" applyNumberFormat="1" applyFont="1" applyFill="1" applyBorder="1" applyAlignment="1">
      <alignment horizontal="left" vertical="center" wrapText="1"/>
    </xf>
    <xf numFmtId="0" fontId="0" fillId="4" borderId="0" xfId="0" applyFill="1" applyAlignment="1">
      <alignment horizontal="left" vertical="center" wrapText="1"/>
    </xf>
    <xf numFmtId="9" fontId="0" fillId="0" borderId="0" xfId="0" applyNumberFormat="1" applyAlignment="1">
      <alignment vertical="center" wrapText="1"/>
    </xf>
    <xf numFmtId="0" fontId="0" fillId="0" borderId="0" xfId="0" applyAlignment="1">
      <alignment vertical="center" wrapText="1"/>
    </xf>
    <xf numFmtId="0" fontId="11" fillId="0" borderId="0" xfId="0" applyFont="1" applyAlignment="1">
      <alignment vertical="center"/>
    </xf>
    <xf numFmtId="0" fontId="11" fillId="0" borderId="0" xfId="0" applyFont="1" applyAlignment="1">
      <alignment vertical="center" wrapText="1"/>
    </xf>
    <xf numFmtId="43" fontId="0" fillId="0" borderId="0" xfId="4" applyFont="1"/>
    <xf numFmtId="168" fontId="0" fillId="0" borderId="0" xfId="4" applyNumberFormat="1" applyFont="1"/>
    <xf numFmtId="0" fontId="21" fillId="0" borderId="0" xfId="0" applyFont="1"/>
    <xf numFmtId="169" fontId="0" fillId="0" borderId="0" xfId="4" applyNumberFormat="1" applyFont="1"/>
    <xf numFmtId="168" fontId="4" fillId="0" borderId="0" xfId="4" applyNumberFormat="1" applyFont="1"/>
    <xf numFmtId="170" fontId="0" fillId="0" borderId="0" xfId="2" applyNumberFormat="1" applyFont="1"/>
    <xf numFmtId="0" fontId="4" fillId="0" borderId="0" xfId="0" applyFont="1" applyAlignment="1">
      <alignment horizontal="center" vertical="center" wrapText="1"/>
    </xf>
    <xf numFmtId="9" fontId="0" fillId="0" borderId="0" xfId="0" applyNumberFormat="1" applyAlignment="1">
      <alignment horizontal="right" vertical="center" wrapText="1"/>
    </xf>
    <xf numFmtId="0" fontId="15" fillId="0" borderId="0" xfId="3" applyAlignment="1">
      <alignment vertical="center" wrapText="1"/>
    </xf>
    <xf numFmtId="0" fontId="0" fillId="5" borderId="0" xfId="0" applyFill="1" applyAlignment="1">
      <alignment horizontal="left" vertical="center" wrapText="1"/>
    </xf>
    <xf numFmtId="0" fontId="3" fillId="3" borderId="0" xfId="0" applyFont="1" applyFill="1" applyAlignment="1">
      <alignment horizontal="center" wrapText="1"/>
    </xf>
    <xf numFmtId="0" fontId="0" fillId="0" borderId="6" xfId="0" applyBorder="1" applyAlignment="1">
      <alignment horizontal="center" vertical="center" wrapText="1"/>
    </xf>
    <xf numFmtId="0" fontId="0" fillId="4" borderId="1" xfId="0" applyFill="1" applyBorder="1" applyAlignment="1">
      <alignment horizontal="left" vertical="center" wrapText="1"/>
    </xf>
    <xf numFmtId="0" fontId="1" fillId="3" borderId="1" xfId="0" applyFont="1" applyFill="1" applyBorder="1" applyAlignment="1">
      <alignment horizontal="center" vertical="center" wrapText="1"/>
    </xf>
    <xf numFmtId="0" fontId="18" fillId="3" borderId="2" xfId="3" applyFont="1" applyFill="1" applyBorder="1" applyAlignment="1">
      <alignment horizontal="center" vertical="center" wrapText="1"/>
    </xf>
    <xf numFmtId="0" fontId="18" fillId="3" borderId="3" xfId="3" applyFont="1" applyFill="1" applyBorder="1" applyAlignment="1">
      <alignment horizontal="center" vertical="center" wrapText="1"/>
    </xf>
    <xf numFmtId="0" fontId="18" fillId="3" borderId="6" xfId="3" applyFont="1" applyFill="1" applyBorder="1" applyAlignment="1">
      <alignment horizontal="center" vertical="center" wrapText="1"/>
    </xf>
    <xf numFmtId="0" fontId="18" fillId="3" borderId="1" xfId="3"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xf>
    <xf numFmtId="0" fontId="0" fillId="4" borderId="1" xfId="0" applyFill="1" applyBorder="1" applyAlignment="1">
      <alignment horizontal="center" vertical="center" wrapText="1"/>
    </xf>
    <xf numFmtId="0" fontId="0" fillId="0" borderId="1" xfId="0" applyBorder="1" applyAlignment="1">
      <alignment horizontal="center"/>
    </xf>
    <xf numFmtId="0" fontId="0" fillId="0" borderId="0" xfId="0" applyAlignment="1">
      <alignment horizontal="center" wrapText="1"/>
    </xf>
  </cellXfs>
  <cellStyles count="5">
    <cellStyle name="Hipervínculo" xfId="3" builtinId="8"/>
    <cellStyle name="Millares" xfId="4" builtinId="3"/>
    <cellStyle name="Moneda" xfId="1" builtinId="4"/>
    <cellStyle name="Normal" xfId="0" builtinId="0"/>
    <cellStyle name="Porcentaje" xfId="2" builtinId="5"/>
  </cellStyles>
  <dxfs count="0"/>
  <tableStyles count="0" defaultTableStyle="TableStyleMedium2" defaultPivotStyle="PivotStyleLight16"/>
  <colors>
    <mruColors>
      <color rgb="FFD9E6D1"/>
      <color rgb="FF538135"/>
      <color rgb="FF9DBD89"/>
      <color rgb="FFC3D7B7"/>
      <color rgb="FF4965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2.xml.rels><?xml version="1.0" encoding="UTF-8" standalone="yes"?>
<Relationships xmlns="http://schemas.openxmlformats.org/package/2006/relationships"><Relationship Id="rId8" Type="http://schemas.openxmlformats.org/officeDocument/2006/relationships/hyperlink" Target="https://www.edu.gov.co/?utm_source=chatgpt.com" TargetMode="External"/><Relationship Id="rId13" Type="http://schemas.openxmlformats.org/officeDocument/2006/relationships/hyperlink" Target="https://www.edu.gov.co/jardin-circunvalar?utm_source=chatgpt.com" TargetMode="External"/><Relationship Id="rId3" Type="http://schemas.openxmlformats.org/officeDocument/2006/relationships/hyperlink" Target="https://www.sciencedirect.com/science/article/pii/S096669231400132X?utm_source=chatgpt.com" TargetMode="External"/><Relationship Id="rId7" Type="http://schemas.openxmlformats.org/officeDocument/2006/relationships/hyperlink" Target="https://www.iadb.org/en/improvinglives/medellin-transformation-most-innovative-city-world?utm_source=chatgpt.com" TargetMode="External"/><Relationship Id="rId12" Type="http://schemas.openxmlformats.org/officeDocument/2006/relationships/hyperlink" Target="https://www.medellin.gov.co/es/proyectos-y-programas/corredores-verdes/?utm_source=chatgpt.com" TargetMode="External"/><Relationship Id="rId2" Type="http://schemas.openxmlformats.org/officeDocument/2006/relationships/hyperlink" Target="https://www.metrodemedellin.gov.co/proyectos-y-obras/tranvia-de-ayacucho?utm_source=chatgpt.com" TargetMode="External"/><Relationship Id="rId1" Type="http://schemas.openxmlformats.org/officeDocument/2006/relationships/hyperlink" Target="https://www.edu.gov.co/parques-del-rio?utm_source=chatgpt.com" TargetMode="External"/><Relationship Id="rId6" Type="http://schemas.openxmlformats.org/officeDocument/2006/relationships/hyperlink" Target="https://www.medellin.gov.co/irj/go/km/docs/pccdesign/SubportaldelCiudadano_2/PlandeDesarrollo_0_17/Publicaciones/Shared%20Content/Documentos/2015/POT/Acuerdo%2048%20de%202014.pdf?utm_source=chatgpt.com" TargetMode="External"/><Relationship Id="rId11" Type="http://schemas.openxmlformats.org/officeDocument/2006/relationships/hyperlink" Target="https://www.caf.com/es/conocimiento/visiones/2019/08/desarrollo-orientado-al-transporte/?utm_source=chatgpt.com" TargetMode="External"/><Relationship Id="rId5" Type="http://schemas.openxmlformats.org/officeDocument/2006/relationships/hyperlink" Target="https://www.metroplus.gov.co/?utm_source=chatgpt.com" TargetMode="External"/><Relationship Id="rId10" Type="http://schemas.openxmlformats.org/officeDocument/2006/relationships/hyperlink" Target="https://itdp.org/library/standards-and-guides/transit-oriented-development-standard/?utm_source=chatgpt.com" TargetMode="External"/><Relationship Id="rId4" Type="http://schemas.openxmlformats.org/officeDocument/2006/relationships/hyperlink" Target="https://www.metrodemedellin.gov.co/viaja-con-nosotros/lineas-y-estaciones/linea-l?utm_source=chatgpt.com" TargetMode="External"/><Relationship Id="rId9" Type="http://schemas.openxmlformats.org/officeDocument/2006/relationships/hyperlink" Target="https://www.medellin.gov.co/geomedellin/datosAbiertos/descargas/LicenciasUrbanisticas.zip?utm_source=chatgpt.com" TargetMode="External"/><Relationship Id="rId14" Type="http://schemas.openxmlformats.org/officeDocument/2006/relationships/hyperlink" Target="https://www.caf.com/es/conocimiento/visiones/2019/08/desarrollo-orientado-al-transporte/?utm_source=chatgpt.com"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workbookViewId="0">
      <pane ySplit="2" topLeftCell="A3" activePane="bottomLeft" state="frozen"/>
      <selection pane="bottomLeft" activeCell="I6" sqref="I6"/>
    </sheetView>
  </sheetViews>
  <sheetFormatPr defaultColWidth="11.42578125" defaultRowHeight="13.9"/>
  <cols>
    <col min="1" max="1" width="15.5703125" bestFit="1" customWidth="1"/>
    <col min="2" max="2" width="19.42578125" bestFit="1" customWidth="1"/>
    <col min="3" max="3" width="25.7109375" bestFit="1" customWidth="1"/>
    <col min="4" max="4" width="13.42578125" bestFit="1" customWidth="1"/>
    <col min="5" max="5" width="27.140625" bestFit="1" customWidth="1"/>
    <col min="6" max="6" width="11.140625" customWidth="1"/>
    <col min="7" max="7" width="15.5703125" bestFit="1" customWidth="1"/>
    <col min="9" max="9" width="16.140625" customWidth="1"/>
  </cols>
  <sheetData>
    <row r="1" spans="1:9" ht="14.45" customHeight="1">
      <c r="A1" s="135" t="s">
        <v>0</v>
      </c>
      <c r="B1" s="135" t="s">
        <v>1</v>
      </c>
      <c r="C1" s="135" t="s">
        <v>2</v>
      </c>
      <c r="D1" s="135" t="s">
        <v>3</v>
      </c>
      <c r="E1" s="135" t="s">
        <v>4</v>
      </c>
      <c r="F1" s="136" t="s">
        <v>5</v>
      </c>
      <c r="G1" s="136"/>
      <c r="H1" s="136"/>
      <c r="I1" s="135" t="s">
        <v>6</v>
      </c>
    </row>
    <row r="2" spans="1:9" ht="27.6">
      <c r="A2" s="135"/>
      <c r="B2" s="135"/>
      <c r="C2" s="135"/>
      <c r="D2" s="135"/>
      <c r="E2" s="135"/>
      <c r="F2" s="1" t="s">
        <v>7</v>
      </c>
      <c r="G2" s="1" t="s">
        <v>8</v>
      </c>
      <c r="H2" s="1" t="s">
        <v>9</v>
      </c>
      <c r="I2" s="135"/>
    </row>
    <row r="3" spans="1:9" ht="55.15">
      <c r="A3" s="127" t="s">
        <v>10</v>
      </c>
      <c r="B3" s="2" t="s">
        <v>11</v>
      </c>
      <c r="C3" s="2" t="s">
        <v>12</v>
      </c>
      <c r="D3" s="2" t="s">
        <v>13</v>
      </c>
      <c r="E3" s="2" t="s">
        <v>14</v>
      </c>
      <c r="F3" s="2"/>
      <c r="G3" s="2" t="s">
        <v>15</v>
      </c>
      <c r="H3" s="2" t="s">
        <v>15</v>
      </c>
      <c r="I3" s="2" t="s">
        <v>16</v>
      </c>
    </row>
    <row r="4" spans="1:9" ht="57.6" customHeight="1">
      <c r="A4" s="127"/>
      <c r="B4" s="2" t="s">
        <v>17</v>
      </c>
      <c r="C4" s="2" t="s">
        <v>18</v>
      </c>
      <c r="D4" s="2" t="s">
        <v>19</v>
      </c>
      <c r="E4" s="2" t="s">
        <v>20</v>
      </c>
      <c r="F4" s="2"/>
      <c r="G4" s="2"/>
      <c r="H4" s="2" t="s">
        <v>15</v>
      </c>
      <c r="I4" s="2" t="s">
        <v>21</v>
      </c>
    </row>
    <row r="5" spans="1:9" ht="55.15">
      <c r="A5" s="127"/>
      <c r="B5" s="2" t="s">
        <v>22</v>
      </c>
      <c r="C5" s="2" t="s">
        <v>23</v>
      </c>
      <c r="D5" s="2" t="s">
        <v>24</v>
      </c>
      <c r="E5" s="2" t="s">
        <v>25</v>
      </c>
      <c r="F5" s="2" t="s">
        <v>15</v>
      </c>
      <c r="G5" s="2" t="s">
        <v>15</v>
      </c>
      <c r="H5" s="2"/>
      <c r="I5" s="2" t="s">
        <v>16</v>
      </c>
    </row>
    <row r="6" spans="1:9" ht="57.6" customHeight="1">
      <c r="A6" s="127"/>
      <c r="B6" s="2" t="s">
        <v>26</v>
      </c>
      <c r="C6" s="2" t="s">
        <v>27</v>
      </c>
      <c r="D6" s="2" t="s">
        <v>24</v>
      </c>
      <c r="E6" s="2" t="s">
        <v>28</v>
      </c>
      <c r="F6" s="2" t="s">
        <v>15</v>
      </c>
      <c r="G6" s="2" t="s">
        <v>15</v>
      </c>
      <c r="H6" s="2"/>
      <c r="I6" s="2" t="s">
        <v>16</v>
      </c>
    </row>
    <row r="7" spans="1:9" ht="41.45">
      <c r="A7" s="127"/>
      <c r="B7" s="2" t="s">
        <v>29</v>
      </c>
      <c r="C7" s="2" t="s">
        <v>30</v>
      </c>
      <c r="D7" s="2" t="s">
        <v>19</v>
      </c>
      <c r="E7" s="2" t="s">
        <v>31</v>
      </c>
      <c r="F7" s="2" t="s">
        <v>15</v>
      </c>
      <c r="G7" s="2" t="s">
        <v>15</v>
      </c>
      <c r="H7" s="2" t="s">
        <v>15</v>
      </c>
      <c r="I7" s="2" t="s">
        <v>32</v>
      </c>
    </row>
    <row r="8" spans="1:9" ht="57.6" customHeight="1">
      <c r="A8" s="127"/>
      <c r="B8" s="2" t="s">
        <v>33</v>
      </c>
      <c r="C8" s="2" t="s">
        <v>34</v>
      </c>
      <c r="D8" s="2" t="s">
        <v>35</v>
      </c>
      <c r="E8" s="2" t="s">
        <v>28</v>
      </c>
      <c r="F8" s="2" t="s">
        <v>15</v>
      </c>
      <c r="G8" s="2"/>
      <c r="H8" s="2"/>
      <c r="I8" s="2" t="s">
        <v>32</v>
      </c>
    </row>
    <row r="9" spans="1:9" ht="69">
      <c r="A9" s="127"/>
      <c r="B9" s="2" t="s">
        <v>36</v>
      </c>
      <c r="C9" s="2" t="s">
        <v>37</v>
      </c>
      <c r="D9" s="2" t="s">
        <v>19</v>
      </c>
      <c r="E9" s="2" t="s">
        <v>20</v>
      </c>
      <c r="F9" s="2" t="s">
        <v>15</v>
      </c>
      <c r="G9" s="2" t="s">
        <v>15</v>
      </c>
      <c r="H9" s="2"/>
      <c r="I9" s="2" t="s">
        <v>38</v>
      </c>
    </row>
    <row r="10" spans="1:9" ht="55.15">
      <c r="A10" s="127"/>
      <c r="B10" s="2" t="s">
        <v>39</v>
      </c>
      <c r="C10" s="2" t="s">
        <v>40</v>
      </c>
      <c r="D10" s="2" t="s">
        <v>41</v>
      </c>
      <c r="E10" s="2" t="s">
        <v>20</v>
      </c>
      <c r="F10" s="2" t="s">
        <v>15</v>
      </c>
      <c r="G10" s="2" t="s">
        <v>15</v>
      </c>
      <c r="H10" s="2"/>
      <c r="I10" s="2" t="s">
        <v>38</v>
      </c>
    </row>
    <row r="11" spans="1:9" ht="57.6" customHeight="1">
      <c r="A11" s="127"/>
      <c r="B11" s="2" t="s">
        <v>42</v>
      </c>
      <c r="C11" s="2" t="s">
        <v>43</v>
      </c>
      <c r="D11" s="2" t="s">
        <v>44</v>
      </c>
      <c r="E11" s="2" t="s">
        <v>45</v>
      </c>
      <c r="F11" s="2" t="s">
        <v>15</v>
      </c>
      <c r="G11" s="2" t="s">
        <v>15</v>
      </c>
      <c r="H11" s="2"/>
      <c r="I11" s="2" t="s">
        <v>46</v>
      </c>
    </row>
    <row r="12" spans="1:9" ht="41.45">
      <c r="A12" s="127" t="s">
        <v>47</v>
      </c>
      <c r="B12" s="2" t="s">
        <v>48</v>
      </c>
      <c r="C12" s="2" t="s">
        <v>49</v>
      </c>
      <c r="D12" s="2" t="s">
        <v>19</v>
      </c>
      <c r="E12" s="2" t="s">
        <v>50</v>
      </c>
      <c r="F12" s="2" t="s">
        <v>15</v>
      </c>
      <c r="G12" s="2" t="s">
        <v>15</v>
      </c>
      <c r="H12" s="2" t="s">
        <v>15</v>
      </c>
      <c r="I12" s="2" t="s">
        <v>32</v>
      </c>
    </row>
    <row r="13" spans="1:9" ht="27.6">
      <c r="A13" s="127"/>
      <c r="B13" s="2" t="s">
        <v>51</v>
      </c>
      <c r="C13" s="2" t="s">
        <v>52</v>
      </c>
      <c r="D13" s="2" t="s">
        <v>53</v>
      </c>
      <c r="E13" s="2" t="s">
        <v>54</v>
      </c>
      <c r="F13" s="2" t="s">
        <v>15</v>
      </c>
      <c r="G13" s="2"/>
      <c r="H13" s="2"/>
      <c r="I13" s="2" t="s">
        <v>32</v>
      </c>
    </row>
    <row r="14" spans="1:9" ht="55.15">
      <c r="A14" s="127"/>
      <c r="B14" s="2" t="s">
        <v>55</v>
      </c>
      <c r="C14" s="2" t="s">
        <v>56</v>
      </c>
      <c r="D14" s="2" t="s">
        <v>57</v>
      </c>
      <c r="E14" s="2" t="s">
        <v>54</v>
      </c>
      <c r="F14" s="2"/>
      <c r="G14" s="2" t="s">
        <v>15</v>
      </c>
      <c r="H14" s="2"/>
      <c r="I14" s="2" t="s">
        <v>32</v>
      </c>
    </row>
    <row r="15" spans="1:9" ht="27.6">
      <c r="A15" s="127"/>
      <c r="B15" s="2" t="s">
        <v>58</v>
      </c>
      <c r="C15" s="2" t="s">
        <v>59</v>
      </c>
      <c r="D15" s="2" t="s">
        <v>57</v>
      </c>
      <c r="E15" s="2" t="s">
        <v>60</v>
      </c>
      <c r="F15" s="2" t="s">
        <v>15</v>
      </c>
      <c r="G15" s="2" t="s">
        <v>15</v>
      </c>
      <c r="H15" s="2"/>
      <c r="I15" s="2" t="s">
        <v>32</v>
      </c>
    </row>
    <row r="16" spans="1:9" ht="55.15">
      <c r="A16" s="127" t="s">
        <v>61</v>
      </c>
      <c r="B16" s="2" t="s">
        <v>62</v>
      </c>
      <c r="C16" s="2" t="s">
        <v>63</v>
      </c>
      <c r="D16" s="2" t="s">
        <v>19</v>
      </c>
      <c r="E16" s="2" t="s">
        <v>64</v>
      </c>
      <c r="F16" s="2" t="s">
        <v>15</v>
      </c>
      <c r="G16" s="2" t="s">
        <v>15</v>
      </c>
      <c r="H16" s="2" t="s">
        <v>15</v>
      </c>
      <c r="I16" s="2" t="s">
        <v>65</v>
      </c>
    </row>
    <row r="17" spans="1:9" ht="55.15">
      <c r="A17" s="127"/>
      <c r="B17" s="2" t="s">
        <v>66</v>
      </c>
      <c r="C17" s="2" t="s">
        <v>67</v>
      </c>
      <c r="D17" s="2" t="s">
        <v>19</v>
      </c>
      <c r="E17" s="2" t="s">
        <v>68</v>
      </c>
      <c r="F17" s="2"/>
      <c r="G17" s="2" t="s">
        <v>15</v>
      </c>
      <c r="H17" s="2" t="s">
        <v>15</v>
      </c>
      <c r="I17" s="2" t="s">
        <v>65</v>
      </c>
    </row>
    <row r="18" spans="1:9" ht="41.45">
      <c r="A18" s="127"/>
      <c r="B18" s="2" t="s">
        <v>69</v>
      </c>
      <c r="C18" s="2" t="s">
        <v>70</v>
      </c>
      <c r="D18" s="2" t="s">
        <v>19</v>
      </c>
      <c r="E18" s="2" t="s">
        <v>62</v>
      </c>
      <c r="F18" s="2" t="s">
        <v>15</v>
      </c>
      <c r="G18" s="2" t="s">
        <v>15</v>
      </c>
      <c r="H18" s="2" t="s">
        <v>15</v>
      </c>
      <c r="I18" s="2" t="s">
        <v>71</v>
      </c>
    </row>
    <row r="19" spans="1:9" ht="41.45">
      <c r="A19" s="127"/>
      <c r="B19" s="2" t="s">
        <v>72</v>
      </c>
      <c r="C19" s="2" t="s">
        <v>73</v>
      </c>
      <c r="D19" s="2" t="s">
        <v>74</v>
      </c>
      <c r="E19" s="2" t="s">
        <v>62</v>
      </c>
      <c r="F19" s="2" t="s">
        <v>15</v>
      </c>
      <c r="G19" s="2"/>
      <c r="H19" s="2"/>
      <c r="I19" s="2" t="s">
        <v>16</v>
      </c>
    </row>
    <row r="20" spans="1:9" ht="27.6">
      <c r="A20" s="127"/>
      <c r="B20" s="2" t="s">
        <v>24</v>
      </c>
      <c r="C20" s="2" t="s">
        <v>75</v>
      </c>
      <c r="D20" s="2" t="s">
        <v>76</v>
      </c>
      <c r="E20" s="2" t="s">
        <v>77</v>
      </c>
      <c r="F20" s="2" t="s">
        <v>15</v>
      </c>
      <c r="G20" s="2" t="s">
        <v>15</v>
      </c>
      <c r="H20" s="2" t="s">
        <v>15</v>
      </c>
      <c r="I20" s="2" t="s">
        <v>16</v>
      </c>
    </row>
    <row r="21" spans="1:9" ht="96.6">
      <c r="A21" s="127"/>
      <c r="B21" s="2" t="s">
        <v>78</v>
      </c>
      <c r="C21" s="2" t="s">
        <v>79</v>
      </c>
      <c r="D21" s="2" t="s">
        <v>80</v>
      </c>
      <c r="E21" s="2" t="s">
        <v>81</v>
      </c>
      <c r="F21" s="2" t="s">
        <v>15</v>
      </c>
      <c r="G21" s="2" t="s">
        <v>15</v>
      </c>
      <c r="H21" s="2"/>
      <c r="I21" s="2" t="s">
        <v>32</v>
      </c>
    </row>
    <row r="22" spans="1:9" ht="69">
      <c r="A22" s="127"/>
      <c r="B22" s="2" t="s">
        <v>82</v>
      </c>
      <c r="C22" s="2" t="s">
        <v>83</v>
      </c>
      <c r="D22" s="2" t="s">
        <v>84</v>
      </c>
      <c r="E22" s="2" t="s">
        <v>85</v>
      </c>
      <c r="F22" s="2" t="s">
        <v>15</v>
      </c>
      <c r="G22" s="2" t="s">
        <v>15</v>
      </c>
      <c r="H22" s="2"/>
      <c r="I22" s="2" t="s">
        <v>32</v>
      </c>
    </row>
  </sheetData>
  <autoFilter ref="A1:I2" xr:uid="{00000000-0009-0000-0000-000000000000}">
    <filterColumn colId="5" showButton="0"/>
    <filterColumn colId="6" showButton="0"/>
  </autoFilter>
  <mergeCells count="10">
    <mergeCell ref="I1:I2"/>
    <mergeCell ref="A3:A11"/>
    <mergeCell ref="A12:A15"/>
    <mergeCell ref="A16:A22"/>
    <mergeCell ref="A1:A2"/>
    <mergeCell ref="B1:B2"/>
    <mergeCell ref="C1:C2"/>
    <mergeCell ref="D1:D2"/>
    <mergeCell ref="E1:E2"/>
    <mergeCell ref="F1:H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8"/>
  <sheetViews>
    <sheetView workbookViewId="0">
      <selection activeCell="D39" sqref="D39"/>
    </sheetView>
  </sheetViews>
  <sheetFormatPr defaultColWidth="8" defaultRowHeight="13.9"/>
  <cols>
    <col min="1" max="1" width="8.7109375" customWidth="1"/>
    <col min="2" max="2" width="26.140625" customWidth="1"/>
    <col min="3" max="3" width="29.7109375" customWidth="1"/>
    <col min="4" max="4" width="19.140625" customWidth="1"/>
    <col min="5" max="5" width="18.42578125" customWidth="1"/>
  </cols>
  <sheetData>
    <row r="1" spans="1:5" ht="14.45">
      <c r="A1" s="116" t="s">
        <v>604</v>
      </c>
      <c r="B1" s="116" t="s">
        <v>605</v>
      </c>
      <c r="C1" s="116" t="s">
        <v>606</v>
      </c>
      <c r="D1" s="116" t="s">
        <v>607</v>
      </c>
      <c r="E1" s="116" t="s">
        <v>608</v>
      </c>
    </row>
    <row r="2" spans="1:5">
      <c r="A2" t="s">
        <v>581</v>
      </c>
      <c r="B2" s="115">
        <v>224126</v>
      </c>
      <c r="C2">
        <v>0.22412599999999999</v>
      </c>
      <c r="D2">
        <v>1.4</v>
      </c>
      <c r="E2">
        <v>1.1759999999999999</v>
      </c>
    </row>
    <row r="3" spans="1:5">
      <c r="A3" t="s">
        <v>582</v>
      </c>
      <c r="B3" s="115">
        <v>328626</v>
      </c>
      <c r="C3">
        <v>0.32862599999999997</v>
      </c>
      <c r="D3">
        <v>1.4</v>
      </c>
      <c r="E3">
        <v>1.071</v>
      </c>
    </row>
    <row r="4" spans="1:5">
      <c r="A4" t="s">
        <v>583</v>
      </c>
      <c r="B4" s="115">
        <v>599317</v>
      </c>
      <c r="C4">
        <v>0.59931699999999999</v>
      </c>
      <c r="D4">
        <v>1.4</v>
      </c>
      <c r="E4">
        <v>0.80100000000000005</v>
      </c>
    </row>
    <row r="5" spans="1:5">
      <c r="A5" t="s">
        <v>584</v>
      </c>
      <c r="B5" s="115">
        <v>696785</v>
      </c>
      <c r="C5">
        <v>0.69678499999999999</v>
      </c>
      <c r="D5">
        <v>1.4</v>
      </c>
      <c r="E5">
        <v>0.70299999999999996</v>
      </c>
    </row>
    <row r="6" spans="1:5">
      <c r="A6" t="s">
        <v>585</v>
      </c>
      <c r="B6" s="115">
        <v>1312031</v>
      </c>
      <c r="C6">
        <v>1.3120309999999999</v>
      </c>
      <c r="D6">
        <v>1.4</v>
      </c>
      <c r="E6">
        <v>8.7999999999999995E-2</v>
      </c>
    </row>
    <row r="7" spans="1:5">
      <c r="A7" t="s">
        <v>586</v>
      </c>
      <c r="B7" s="115">
        <v>1393058</v>
      </c>
      <c r="C7">
        <v>1.3930579999999999</v>
      </c>
      <c r="D7">
        <v>1.4</v>
      </c>
      <c r="E7">
        <v>7.0000000000000001E-3</v>
      </c>
    </row>
    <row r="8" spans="1:5">
      <c r="A8" t="s">
        <v>587</v>
      </c>
      <c r="B8" s="115">
        <v>1349933</v>
      </c>
      <c r="C8">
        <v>1.349933</v>
      </c>
      <c r="D8">
        <v>1.4</v>
      </c>
      <c r="E8">
        <v>0.05</v>
      </c>
    </row>
    <row r="9" spans="1:5">
      <c r="A9" t="s">
        <v>588</v>
      </c>
      <c r="B9" s="115">
        <v>983855</v>
      </c>
      <c r="C9">
        <v>0.98385500000000004</v>
      </c>
      <c r="D9">
        <v>1.4</v>
      </c>
      <c r="E9">
        <v>0.41599999999999998</v>
      </c>
    </row>
    <row r="10" spans="1:5">
      <c r="A10" t="s">
        <v>589</v>
      </c>
      <c r="B10" s="115">
        <v>863260</v>
      </c>
      <c r="C10">
        <v>0.86326000000000003</v>
      </c>
      <c r="D10">
        <v>1.4</v>
      </c>
      <c r="E10">
        <v>0.53700000000000003</v>
      </c>
    </row>
    <row r="11" spans="1:5">
      <c r="A11" t="s">
        <v>590</v>
      </c>
      <c r="B11" s="115">
        <v>946216</v>
      </c>
      <c r="C11">
        <v>0.94621599999999995</v>
      </c>
      <c r="D11">
        <v>1.4</v>
      </c>
      <c r="E11">
        <v>0.45400000000000001</v>
      </c>
    </row>
    <row r="12" spans="1:5">
      <c r="A12" t="s">
        <v>591</v>
      </c>
      <c r="B12" s="115">
        <v>953901</v>
      </c>
      <c r="C12">
        <v>0.953901</v>
      </c>
      <c r="D12">
        <v>1.4</v>
      </c>
      <c r="E12">
        <v>0.44600000000000001</v>
      </c>
    </row>
    <row r="13" spans="1:5">
      <c r="A13" t="s">
        <v>592</v>
      </c>
      <c r="B13" s="115">
        <v>1091498</v>
      </c>
      <c r="C13">
        <v>1.0914980000000001</v>
      </c>
      <c r="D13">
        <v>1.4</v>
      </c>
      <c r="E13">
        <v>0.309</v>
      </c>
    </row>
    <row r="14" spans="1:5">
      <c r="A14" t="s">
        <v>593</v>
      </c>
      <c r="B14" s="115">
        <v>1053650</v>
      </c>
      <c r="C14">
        <v>1.05365</v>
      </c>
      <c r="D14">
        <v>1.4</v>
      </c>
      <c r="E14">
        <v>0.34599999999999997</v>
      </c>
    </row>
    <row r="15" spans="1:5">
      <c r="A15" t="s">
        <v>594</v>
      </c>
      <c r="B15" s="115">
        <v>1053650</v>
      </c>
      <c r="C15">
        <v>1.05365</v>
      </c>
      <c r="D15">
        <v>1.4</v>
      </c>
      <c r="E15">
        <v>0.34599999999999997</v>
      </c>
    </row>
    <row r="16" spans="1:5">
      <c r="A16" t="s">
        <v>595</v>
      </c>
      <c r="B16" s="115">
        <v>315000</v>
      </c>
      <c r="C16">
        <v>0.315</v>
      </c>
      <c r="D16">
        <v>1.4</v>
      </c>
      <c r="E16">
        <v>1.085</v>
      </c>
    </row>
    <row r="18" spans="1:1">
      <c r="A18" t="s">
        <v>609</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3:O20"/>
  <sheetViews>
    <sheetView workbookViewId="0">
      <selection activeCell="A4" sqref="A4:XFD4"/>
    </sheetView>
  </sheetViews>
  <sheetFormatPr defaultColWidth="11.42578125" defaultRowHeight="13.9"/>
  <cols>
    <col min="3" max="3" width="39.42578125" bestFit="1" customWidth="1"/>
    <col min="4" max="4" width="23.42578125" customWidth="1"/>
    <col min="5" max="5" width="16" bestFit="1" customWidth="1"/>
    <col min="15" max="15" width="17.140625" bestFit="1" customWidth="1"/>
  </cols>
  <sheetData>
    <row r="3" spans="2:15" s="112" customFormat="1" ht="110.45">
      <c r="B3" s="112" t="s">
        <v>610</v>
      </c>
      <c r="C3" s="112" t="s">
        <v>576</v>
      </c>
      <c r="D3" s="112" t="s">
        <v>611</v>
      </c>
      <c r="E3" s="112" t="s">
        <v>612</v>
      </c>
      <c r="F3" s="113" t="s">
        <v>613</v>
      </c>
      <c r="G3" s="113" t="s">
        <v>614</v>
      </c>
      <c r="H3" s="113" t="s">
        <v>615</v>
      </c>
      <c r="I3" s="113" t="s">
        <v>616</v>
      </c>
      <c r="J3" s="113" t="s">
        <v>617</v>
      </c>
      <c r="K3" s="113" t="s">
        <v>618</v>
      </c>
      <c r="L3" s="113" t="s">
        <v>619</v>
      </c>
      <c r="M3" s="113" t="s">
        <v>620</v>
      </c>
    </row>
    <row r="4" spans="2:15">
      <c r="B4">
        <v>1</v>
      </c>
      <c r="C4" t="s">
        <v>11</v>
      </c>
      <c r="D4" t="s">
        <v>621</v>
      </c>
      <c r="E4" s="29">
        <v>226485000000</v>
      </c>
      <c r="F4" s="110">
        <v>0.52</v>
      </c>
      <c r="G4" s="110">
        <v>0.15</v>
      </c>
      <c r="H4" s="110">
        <v>0.06</v>
      </c>
      <c r="I4" s="110">
        <v>0.05</v>
      </c>
      <c r="J4" s="110">
        <v>0.08</v>
      </c>
      <c r="K4" s="110">
        <v>0.04</v>
      </c>
      <c r="L4" s="110">
        <v>0.02</v>
      </c>
      <c r="M4" s="110">
        <v>0.08</v>
      </c>
      <c r="N4" s="42">
        <f t="shared" ref="N4:N20" si="0">+SUM(F4:M4)</f>
        <v>1</v>
      </c>
      <c r="O4" s="115">
        <f>+E4*G4</f>
        <v>33972750000</v>
      </c>
    </row>
    <row r="5" spans="2:15">
      <c r="B5">
        <v>2</v>
      </c>
      <c r="C5" t="s">
        <v>596</v>
      </c>
      <c r="D5" t="s">
        <v>622</v>
      </c>
      <c r="E5" s="29">
        <v>1725400000000</v>
      </c>
      <c r="F5" s="110">
        <v>0.51</v>
      </c>
      <c r="G5" s="110">
        <v>0.16</v>
      </c>
      <c r="H5" s="110">
        <v>0.05</v>
      </c>
      <c r="I5" s="110">
        <v>0.04</v>
      </c>
      <c r="J5" s="110">
        <v>0.08</v>
      </c>
      <c r="K5" s="110">
        <v>0.06</v>
      </c>
      <c r="L5" s="110">
        <v>0.04</v>
      </c>
      <c r="M5" s="110">
        <v>0.06</v>
      </c>
      <c r="N5" s="42">
        <f t="shared" si="0"/>
        <v>1.0000000000000002</v>
      </c>
      <c r="O5" s="115">
        <f t="shared" ref="O5:O20" si="1">+E5*G5</f>
        <v>276064000000</v>
      </c>
    </row>
    <row r="6" spans="2:15">
      <c r="B6">
        <v>2</v>
      </c>
      <c r="C6" t="s">
        <v>42</v>
      </c>
      <c r="D6" t="s">
        <v>623</v>
      </c>
      <c r="E6" s="29">
        <v>295040005000</v>
      </c>
      <c r="F6" s="110">
        <v>0.57999999999999996</v>
      </c>
      <c r="G6" s="110">
        <v>0.08</v>
      </c>
      <c r="H6" s="110">
        <v>0.05</v>
      </c>
      <c r="I6" s="110">
        <v>0.04</v>
      </c>
      <c r="J6" s="110">
        <v>0.12</v>
      </c>
      <c r="K6" s="110">
        <v>0.04</v>
      </c>
      <c r="L6" s="110">
        <v>0.02</v>
      </c>
      <c r="M6" s="110">
        <v>7.0000000000000007E-2</v>
      </c>
      <c r="N6" s="42">
        <f t="shared" si="0"/>
        <v>1</v>
      </c>
      <c r="O6" s="115">
        <f t="shared" si="1"/>
        <v>23603200400</v>
      </c>
    </row>
    <row r="7" spans="2:15">
      <c r="B7">
        <v>3</v>
      </c>
      <c r="C7" t="s">
        <v>624</v>
      </c>
      <c r="D7" t="s">
        <v>625</v>
      </c>
      <c r="E7" s="29">
        <v>1100000000000</v>
      </c>
      <c r="F7" s="110">
        <v>0.56000000000000005</v>
      </c>
      <c r="G7" s="110">
        <v>0.14000000000000001</v>
      </c>
      <c r="H7" s="110">
        <v>0.05</v>
      </c>
      <c r="I7" s="110">
        <v>0.04</v>
      </c>
      <c r="J7" s="110">
        <v>7.0000000000000007E-2</v>
      </c>
      <c r="K7" s="110">
        <v>0.05</v>
      </c>
      <c r="L7" s="110">
        <v>0.03</v>
      </c>
      <c r="M7" s="110">
        <v>0.06</v>
      </c>
      <c r="N7" s="42">
        <f t="shared" si="0"/>
        <v>1.0000000000000002</v>
      </c>
      <c r="O7" s="115">
        <f t="shared" si="1"/>
        <v>154000000000</v>
      </c>
    </row>
    <row r="8" spans="2:15">
      <c r="B8">
        <v>4</v>
      </c>
      <c r="C8" t="s">
        <v>626</v>
      </c>
      <c r="D8" t="s">
        <v>627</v>
      </c>
      <c r="E8" s="29">
        <v>55000000000</v>
      </c>
      <c r="F8" s="110">
        <v>0.57999999999999996</v>
      </c>
      <c r="G8" s="110">
        <v>0.1</v>
      </c>
      <c r="H8" s="110">
        <v>0.06</v>
      </c>
      <c r="I8" s="110">
        <v>0.05</v>
      </c>
      <c r="J8" s="110">
        <v>0.06</v>
      </c>
      <c r="K8" s="110">
        <v>0.05</v>
      </c>
      <c r="L8" s="110">
        <v>0.02</v>
      </c>
      <c r="M8" s="110">
        <v>0.08</v>
      </c>
      <c r="N8" s="42">
        <f t="shared" si="0"/>
        <v>1.0000000000000002</v>
      </c>
      <c r="O8" s="115">
        <f t="shared" si="1"/>
        <v>5500000000</v>
      </c>
    </row>
    <row r="9" spans="2:15">
      <c r="B9">
        <v>5</v>
      </c>
      <c r="C9" t="s">
        <v>22</v>
      </c>
      <c r="D9" t="s">
        <v>628</v>
      </c>
      <c r="E9" s="29">
        <v>99981000000</v>
      </c>
      <c r="F9" s="110">
        <v>0.54</v>
      </c>
      <c r="G9" s="110">
        <v>0.14000000000000001</v>
      </c>
      <c r="H9" s="110">
        <v>0.06</v>
      </c>
      <c r="I9" s="110">
        <v>0.05</v>
      </c>
      <c r="J9" s="110">
        <v>0.08</v>
      </c>
      <c r="K9" s="110">
        <v>0.04</v>
      </c>
      <c r="L9" s="110">
        <v>0.02</v>
      </c>
      <c r="M9" s="110">
        <v>7.0000000000000007E-2</v>
      </c>
      <c r="N9" s="42">
        <f t="shared" si="0"/>
        <v>1</v>
      </c>
      <c r="O9" s="115">
        <f t="shared" si="1"/>
        <v>13997340000.000002</v>
      </c>
    </row>
    <row r="10" spans="2:15">
      <c r="B10">
        <v>6</v>
      </c>
      <c r="C10" t="s">
        <v>26</v>
      </c>
      <c r="D10" t="s">
        <v>628</v>
      </c>
      <c r="E10" s="29">
        <v>162000000000</v>
      </c>
      <c r="F10" s="110">
        <v>0.56000000000000005</v>
      </c>
      <c r="G10" s="110">
        <v>0.1</v>
      </c>
      <c r="H10" s="110">
        <v>7.0000000000000007E-2</v>
      </c>
      <c r="I10" s="110">
        <v>0.05</v>
      </c>
      <c r="J10" s="110">
        <v>7.0000000000000007E-2</v>
      </c>
      <c r="K10" s="110">
        <v>0.05</v>
      </c>
      <c r="L10" s="110">
        <v>0.04</v>
      </c>
      <c r="M10" s="110">
        <v>0.06</v>
      </c>
      <c r="N10" s="42">
        <f t="shared" si="0"/>
        <v>1.0000000000000002</v>
      </c>
      <c r="O10" s="115">
        <f t="shared" si="1"/>
        <v>16200000000</v>
      </c>
    </row>
    <row r="11" spans="2:15">
      <c r="B11">
        <v>7</v>
      </c>
      <c r="C11" t="s">
        <v>599</v>
      </c>
      <c r="D11" t="s">
        <v>622</v>
      </c>
      <c r="E11" s="29">
        <v>7480000000000</v>
      </c>
      <c r="F11" s="110">
        <v>0.48</v>
      </c>
      <c r="G11" s="110">
        <v>0.16</v>
      </c>
      <c r="H11" s="110">
        <v>0.05</v>
      </c>
      <c r="I11" s="110">
        <v>0.04</v>
      </c>
      <c r="J11" s="110">
        <v>0.08</v>
      </c>
      <c r="K11" s="110">
        <v>0.06</v>
      </c>
      <c r="L11" s="110">
        <v>7.0000000000000007E-2</v>
      </c>
      <c r="M11" s="110">
        <v>0.06</v>
      </c>
      <c r="N11" s="42">
        <f t="shared" si="0"/>
        <v>1.0000000000000002</v>
      </c>
      <c r="O11" s="115">
        <f t="shared" si="1"/>
        <v>1196800000000</v>
      </c>
    </row>
    <row r="12" spans="2:15">
      <c r="B12">
        <v>7</v>
      </c>
      <c r="C12" t="s">
        <v>600</v>
      </c>
      <c r="D12" t="s">
        <v>623</v>
      </c>
      <c r="E12" s="29">
        <v>90000000000</v>
      </c>
      <c r="F12" s="110">
        <v>0.57999999999999996</v>
      </c>
      <c r="G12" s="110">
        <v>0.08</v>
      </c>
      <c r="H12" s="110">
        <v>0.05</v>
      </c>
      <c r="I12" s="110">
        <v>0.04</v>
      </c>
      <c r="J12" s="110">
        <v>0.12</v>
      </c>
      <c r="K12" s="110">
        <v>0.04</v>
      </c>
      <c r="L12" s="110">
        <v>0.02</v>
      </c>
      <c r="M12" s="110">
        <v>7.0000000000000007E-2</v>
      </c>
      <c r="N12" s="42">
        <f t="shared" si="0"/>
        <v>1</v>
      </c>
      <c r="O12" s="115">
        <f t="shared" si="1"/>
        <v>7200000000</v>
      </c>
    </row>
    <row r="13" spans="2:15">
      <c r="B13">
        <v>8</v>
      </c>
      <c r="C13" t="s">
        <v>100</v>
      </c>
      <c r="D13" t="s">
        <v>629</v>
      </c>
      <c r="E13" s="29">
        <v>50400000000</v>
      </c>
      <c r="F13" s="110">
        <v>0.54</v>
      </c>
      <c r="G13" s="110">
        <v>0.1</v>
      </c>
      <c r="H13" s="110">
        <v>0.05</v>
      </c>
      <c r="I13" s="110">
        <v>0.05</v>
      </c>
      <c r="J13" s="110">
        <v>7.0000000000000007E-2</v>
      </c>
      <c r="K13" s="110">
        <v>0.1</v>
      </c>
      <c r="L13" s="110">
        <v>0.02</v>
      </c>
      <c r="M13" s="110">
        <v>7.0000000000000007E-2</v>
      </c>
      <c r="N13" s="42">
        <f t="shared" si="0"/>
        <v>1</v>
      </c>
      <c r="O13" s="115">
        <f t="shared" si="1"/>
        <v>5040000000</v>
      </c>
    </row>
    <row r="14" spans="2:15">
      <c r="B14">
        <v>9</v>
      </c>
      <c r="C14" t="s">
        <v>94</v>
      </c>
      <c r="D14" t="s">
        <v>629</v>
      </c>
      <c r="E14" s="29">
        <v>36000000000</v>
      </c>
      <c r="F14" s="110">
        <v>0.5</v>
      </c>
      <c r="G14" s="110">
        <v>0.08</v>
      </c>
      <c r="H14" s="110">
        <v>0.06</v>
      </c>
      <c r="I14" s="110">
        <v>0.05</v>
      </c>
      <c r="J14" s="110">
        <v>7.0000000000000007E-2</v>
      </c>
      <c r="K14" s="110">
        <v>0.14000000000000001</v>
      </c>
      <c r="L14" s="110">
        <v>0.03</v>
      </c>
      <c r="M14" s="110">
        <v>7.0000000000000007E-2</v>
      </c>
      <c r="N14" s="42">
        <f t="shared" si="0"/>
        <v>1</v>
      </c>
      <c r="O14" s="115">
        <f t="shared" si="1"/>
        <v>2880000000</v>
      </c>
    </row>
    <row r="15" spans="2:15">
      <c r="B15">
        <v>10</v>
      </c>
      <c r="C15" t="s">
        <v>630</v>
      </c>
      <c r="D15" t="s">
        <v>629</v>
      </c>
      <c r="E15" s="29">
        <v>96000000000</v>
      </c>
      <c r="F15" s="110">
        <v>0.52</v>
      </c>
      <c r="G15" s="110">
        <v>0.12</v>
      </c>
      <c r="H15" s="110">
        <v>0.06</v>
      </c>
      <c r="I15" s="110">
        <v>0.05</v>
      </c>
      <c r="J15" s="110">
        <v>0.06</v>
      </c>
      <c r="K15" s="110">
        <v>0.1</v>
      </c>
      <c r="L15" s="110">
        <v>0.02</v>
      </c>
      <c r="M15" s="110">
        <v>7.0000000000000007E-2</v>
      </c>
      <c r="N15" s="42">
        <f t="shared" si="0"/>
        <v>1</v>
      </c>
      <c r="O15" s="115">
        <f t="shared" si="1"/>
        <v>11520000000</v>
      </c>
    </row>
    <row r="16" spans="2:15">
      <c r="B16">
        <v>10</v>
      </c>
      <c r="C16" t="s">
        <v>631</v>
      </c>
      <c r="D16" t="s">
        <v>629</v>
      </c>
      <c r="E16" s="29">
        <v>18000000000</v>
      </c>
      <c r="F16" s="110">
        <v>0.46</v>
      </c>
      <c r="G16" s="110">
        <v>0.1</v>
      </c>
      <c r="H16" s="110">
        <v>0.12</v>
      </c>
      <c r="I16" s="110">
        <v>0.04</v>
      </c>
      <c r="J16" s="110">
        <v>0.05</v>
      </c>
      <c r="K16" s="110">
        <v>0.12</v>
      </c>
      <c r="L16" s="110">
        <v>0.02</v>
      </c>
      <c r="M16" s="110">
        <v>0.09</v>
      </c>
      <c r="N16" s="42">
        <f t="shared" si="0"/>
        <v>1.0000000000000002</v>
      </c>
      <c r="O16" s="115">
        <f t="shared" si="1"/>
        <v>1800000000</v>
      </c>
    </row>
    <row r="17" spans="2:15">
      <c r="B17">
        <v>10</v>
      </c>
      <c r="C17" t="s">
        <v>106</v>
      </c>
      <c r="D17" t="s">
        <v>632</v>
      </c>
      <c r="E17" s="29">
        <v>157500000000</v>
      </c>
      <c r="F17" s="110">
        <v>0.6</v>
      </c>
      <c r="G17" s="110">
        <v>7.0000000000000007E-2</v>
      </c>
      <c r="H17" s="110">
        <v>7.0000000000000007E-2</v>
      </c>
      <c r="I17" s="110">
        <v>0.05</v>
      </c>
      <c r="J17" s="110">
        <v>0.08</v>
      </c>
      <c r="K17" s="110">
        <v>0.04</v>
      </c>
      <c r="L17" s="110">
        <v>0.01</v>
      </c>
      <c r="M17" s="110">
        <v>0.08</v>
      </c>
      <c r="N17" s="42">
        <f t="shared" si="0"/>
        <v>1</v>
      </c>
      <c r="O17" s="115">
        <f t="shared" si="1"/>
        <v>11025000000.000002</v>
      </c>
    </row>
    <row r="18" spans="2:15">
      <c r="B18">
        <v>10</v>
      </c>
      <c r="C18" t="s">
        <v>601</v>
      </c>
      <c r="D18" t="s">
        <v>629</v>
      </c>
      <c r="E18" s="29">
        <v>27500000000</v>
      </c>
      <c r="F18" s="110">
        <v>0.55000000000000004</v>
      </c>
      <c r="G18" s="110">
        <v>0.06</v>
      </c>
      <c r="H18" s="110">
        <v>0.08</v>
      </c>
      <c r="I18" s="110">
        <v>0.05</v>
      </c>
      <c r="J18" s="110">
        <v>0.15</v>
      </c>
      <c r="K18" s="110">
        <v>0.02</v>
      </c>
      <c r="L18" s="110">
        <v>0.02</v>
      </c>
      <c r="M18" s="110">
        <v>7.0000000000000007E-2</v>
      </c>
      <c r="N18" s="42">
        <f t="shared" si="0"/>
        <v>1.0000000000000002</v>
      </c>
      <c r="O18" s="115">
        <f t="shared" si="1"/>
        <v>1650000000</v>
      </c>
    </row>
    <row r="19" spans="2:15">
      <c r="B19">
        <v>11</v>
      </c>
      <c r="C19" t="s">
        <v>110</v>
      </c>
      <c r="D19" t="s">
        <v>632</v>
      </c>
      <c r="E19" s="29">
        <v>45600000000</v>
      </c>
      <c r="F19" s="110">
        <v>0.53</v>
      </c>
      <c r="G19" s="110">
        <v>0.09</v>
      </c>
      <c r="H19" s="110">
        <v>0.08</v>
      </c>
      <c r="I19" s="110">
        <v>0.05</v>
      </c>
      <c r="J19" s="110">
        <v>0.06</v>
      </c>
      <c r="K19" s="110">
        <v>0.1</v>
      </c>
      <c r="L19" s="110">
        <v>0.03</v>
      </c>
      <c r="M19" s="110">
        <v>0.06</v>
      </c>
      <c r="N19" s="42">
        <f t="shared" si="0"/>
        <v>1</v>
      </c>
      <c r="O19" s="115">
        <f t="shared" si="1"/>
        <v>4104000000</v>
      </c>
    </row>
    <row r="20" spans="2:15">
      <c r="B20">
        <v>12</v>
      </c>
      <c r="C20" t="s">
        <v>602</v>
      </c>
      <c r="D20" t="s">
        <v>633</v>
      </c>
      <c r="E20" s="29">
        <v>1500000000000</v>
      </c>
      <c r="F20" s="110">
        <v>0.55000000000000004</v>
      </c>
      <c r="G20" s="110">
        <v>0.1</v>
      </c>
      <c r="H20" s="110">
        <v>0.06</v>
      </c>
      <c r="I20" s="110">
        <v>0.05</v>
      </c>
      <c r="J20" s="110">
        <v>0.06</v>
      </c>
      <c r="K20" s="110">
        <v>7.0000000000000007E-2</v>
      </c>
      <c r="L20" s="110">
        <v>0.02</v>
      </c>
      <c r="M20" s="110">
        <v>0.09</v>
      </c>
      <c r="N20" s="42">
        <f t="shared" si="0"/>
        <v>1.0000000000000002</v>
      </c>
      <c r="O20" s="115">
        <f t="shared" si="1"/>
        <v>150000000000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8"/>
  <sheetViews>
    <sheetView workbookViewId="0">
      <selection activeCell="C20" sqref="C20"/>
    </sheetView>
  </sheetViews>
  <sheetFormatPr defaultColWidth="11.42578125" defaultRowHeight="13.9"/>
  <cols>
    <col min="1" max="1" width="24.140625" customWidth="1"/>
    <col min="2" max="2" width="28.5703125" customWidth="1"/>
    <col min="3" max="3" width="34.5703125" customWidth="1"/>
    <col min="4" max="4" width="17.140625" customWidth="1"/>
    <col min="5" max="5" width="20.85546875" customWidth="1"/>
    <col min="7" max="7" width="17.5703125" customWidth="1"/>
    <col min="10" max="10" width="48.42578125" customWidth="1"/>
  </cols>
  <sheetData>
    <row r="1" spans="1:10" ht="42.75" customHeight="1">
      <c r="A1" s="120" t="s">
        <v>634</v>
      </c>
      <c r="B1" s="120" t="s">
        <v>576</v>
      </c>
      <c r="C1" s="120" t="s">
        <v>611</v>
      </c>
      <c r="D1" s="120" t="s">
        <v>635</v>
      </c>
      <c r="E1" s="120" t="s">
        <v>636</v>
      </c>
      <c r="G1" s="120" t="s">
        <v>637</v>
      </c>
      <c r="H1" s="120" t="s">
        <v>638</v>
      </c>
      <c r="I1" s="120" t="s">
        <v>639</v>
      </c>
      <c r="J1" s="120" t="s">
        <v>640</v>
      </c>
    </row>
    <row r="2" spans="1:10" ht="14.25" customHeight="1">
      <c r="A2" s="111">
        <v>1</v>
      </c>
      <c r="B2" s="111" t="s">
        <v>11</v>
      </c>
      <c r="C2" s="111" t="s">
        <v>621</v>
      </c>
      <c r="D2" s="121">
        <v>0.25</v>
      </c>
      <c r="E2" s="121">
        <v>0.2</v>
      </c>
      <c r="G2" s="111" t="s">
        <v>641</v>
      </c>
      <c r="H2" s="111" t="s">
        <v>642</v>
      </c>
      <c r="I2" s="111" t="s">
        <v>643</v>
      </c>
      <c r="J2" s="122" t="s">
        <v>644</v>
      </c>
    </row>
    <row r="3" spans="1:10" ht="14.25" customHeight="1">
      <c r="A3" s="111">
        <v>2</v>
      </c>
      <c r="B3" s="111" t="s">
        <v>596</v>
      </c>
      <c r="C3" s="111" t="s">
        <v>641</v>
      </c>
      <c r="D3" s="121">
        <v>0.4</v>
      </c>
      <c r="E3" s="121">
        <v>0.3</v>
      </c>
      <c r="G3" s="111" t="s">
        <v>645</v>
      </c>
      <c r="H3" s="111" t="s">
        <v>646</v>
      </c>
      <c r="I3" s="111" t="s">
        <v>647</v>
      </c>
      <c r="J3" s="122" t="s">
        <v>648</v>
      </c>
    </row>
    <row r="4" spans="1:10" ht="14.25" customHeight="1">
      <c r="A4" s="111">
        <v>2</v>
      </c>
      <c r="B4" s="111" t="s">
        <v>42</v>
      </c>
      <c r="C4" s="111" t="s">
        <v>649</v>
      </c>
      <c r="D4" s="121">
        <v>0.1</v>
      </c>
      <c r="E4" s="121">
        <v>0.08</v>
      </c>
      <c r="G4" s="111" t="s">
        <v>650</v>
      </c>
      <c r="H4" s="111" t="s">
        <v>651</v>
      </c>
      <c r="I4" s="111" t="s">
        <v>652</v>
      </c>
      <c r="J4" s="122" t="s">
        <v>653</v>
      </c>
    </row>
    <row r="5" spans="1:10" ht="14.25" customHeight="1">
      <c r="A5" s="111">
        <v>3</v>
      </c>
      <c r="B5" s="111" t="s">
        <v>597</v>
      </c>
      <c r="C5" s="111" t="s">
        <v>654</v>
      </c>
      <c r="D5" s="121">
        <v>0.15</v>
      </c>
      <c r="E5" s="121">
        <v>0.12</v>
      </c>
      <c r="G5" s="111" t="s">
        <v>655</v>
      </c>
      <c r="H5" s="111" t="s">
        <v>656</v>
      </c>
      <c r="I5" s="111" t="s">
        <v>657</v>
      </c>
      <c r="J5" s="122" t="s">
        <v>658</v>
      </c>
    </row>
    <row r="6" spans="1:10" ht="14.25" customHeight="1">
      <c r="A6" s="111">
        <v>4</v>
      </c>
      <c r="B6" s="111" t="s">
        <v>598</v>
      </c>
      <c r="C6" s="111" t="s">
        <v>627</v>
      </c>
      <c r="D6" s="121">
        <v>0.3</v>
      </c>
      <c r="E6" s="121">
        <v>0.2</v>
      </c>
      <c r="G6" s="111" t="s">
        <v>659</v>
      </c>
      <c r="H6" s="111" t="s">
        <v>660</v>
      </c>
      <c r="I6" s="111" t="s">
        <v>661</v>
      </c>
      <c r="J6" s="122" t="s">
        <v>661</v>
      </c>
    </row>
    <row r="7" spans="1:10" ht="14.25" customHeight="1">
      <c r="A7" s="111">
        <v>5</v>
      </c>
      <c r="B7" s="111" t="s">
        <v>22</v>
      </c>
      <c r="C7" s="111" t="s">
        <v>632</v>
      </c>
      <c r="D7" s="121">
        <v>0.2</v>
      </c>
      <c r="E7" s="121">
        <v>0.15</v>
      </c>
      <c r="G7" s="111" t="s">
        <v>662</v>
      </c>
      <c r="H7" s="111" t="s">
        <v>663</v>
      </c>
      <c r="I7" s="111" t="s">
        <v>664</v>
      </c>
      <c r="J7" s="122" t="s">
        <v>665</v>
      </c>
    </row>
    <row r="8" spans="1:10" ht="14.25" customHeight="1">
      <c r="A8" s="111">
        <v>6</v>
      </c>
      <c r="B8" s="111" t="s">
        <v>26</v>
      </c>
      <c r="C8" s="111" t="s">
        <v>632</v>
      </c>
      <c r="D8" s="121">
        <v>0.2</v>
      </c>
      <c r="E8" s="121">
        <v>0.15</v>
      </c>
      <c r="G8" s="111" t="s">
        <v>666</v>
      </c>
      <c r="H8" s="111" t="s">
        <v>667</v>
      </c>
      <c r="I8" s="111" t="s">
        <v>668</v>
      </c>
      <c r="J8" s="122" t="s">
        <v>669</v>
      </c>
    </row>
    <row r="9" spans="1:10" ht="14.25" customHeight="1">
      <c r="A9" s="111">
        <v>7</v>
      </c>
      <c r="B9" s="111" t="s">
        <v>599</v>
      </c>
      <c r="C9" s="111" t="s">
        <v>641</v>
      </c>
      <c r="D9" s="121">
        <v>0.4</v>
      </c>
      <c r="E9" s="121">
        <v>0.3</v>
      </c>
      <c r="G9" s="111" t="s">
        <v>670</v>
      </c>
      <c r="H9" s="111" t="s">
        <v>671</v>
      </c>
      <c r="I9" s="111" t="s">
        <v>672</v>
      </c>
      <c r="J9" s="122" t="s">
        <v>673</v>
      </c>
    </row>
    <row r="10" spans="1:10" ht="14.25" customHeight="1">
      <c r="A10" s="111">
        <v>7</v>
      </c>
      <c r="B10" s="111" t="s">
        <v>600</v>
      </c>
      <c r="C10" s="111" t="s">
        <v>649</v>
      </c>
      <c r="D10" s="121">
        <v>0.1</v>
      </c>
      <c r="E10" s="121">
        <v>0.08</v>
      </c>
      <c r="G10" s="111" t="s">
        <v>674</v>
      </c>
      <c r="H10" s="111" t="s">
        <v>675</v>
      </c>
      <c r="I10" s="111" t="s">
        <v>676</v>
      </c>
      <c r="J10" s="122" t="s">
        <v>677</v>
      </c>
    </row>
    <row r="11" spans="1:10" ht="14.25" customHeight="1">
      <c r="A11" s="111">
        <v>8</v>
      </c>
      <c r="B11" s="111" t="s">
        <v>100</v>
      </c>
      <c r="C11" s="111" t="s">
        <v>629</v>
      </c>
      <c r="D11" s="121">
        <v>0.15</v>
      </c>
      <c r="E11" s="121">
        <v>0.12</v>
      </c>
      <c r="G11" s="111" t="s">
        <v>678</v>
      </c>
      <c r="H11" s="111" t="s">
        <v>679</v>
      </c>
      <c r="I11" s="111" t="s">
        <v>680</v>
      </c>
      <c r="J11" s="122" t="s">
        <v>681</v>
      </c>
    </row>
    <row r="12" spans="1:10" ht="14.25" customHeight="1">
      <c r="A12" s="111">
        <v>9</v>
      </c>
      <c r="B12" s="111" t="s">
        <v>94</v>
      </c>
      <c r="C12" s="111" t="s">
        <v>629</v>
      </c>
      <c r="D12" s="121">
        <v>0.15</v>
      </c>
      <c r="E12" s="121">
        <v>0.12</v>
      </c>
      <c r="G12" s="111" t="s">
        <v>682</v>
      </c>
      <c r="H12" s="111" t="s">
        <v>683</v>
      </c>
      <c r="I12" s="111" t="s">
        <v>684</v>
      </c>
      <c r="J12" s="122" t="s">
        <v>685</v>
      </c>
    </row>
    <row r="13" spans="1:10" ht="14.25" customHeight="1">
      <c r="A13" s="111">
        <v>10</v>
      </c>
      <c r="B13" s="111" t="s">
        <v>630</v>
      </c>
      <c r="C13" s="111" t="s">
        <v>629</v>
      </c>
      <c r="D13" s="121">
        <v>0.15</v>
      </c>
      <c r="E13" s="121">
        <v>0.12</v>
      </c>
      <c r="G13" s="111" t="s">
        <v>686</v>
      </c>
      <c r="H13" s="111" t="s">
        <v>687</v>
      </c>
      <c r="I13" s="111" t="s">
        <v>688</v>
      </c>
      <c r="J13" s="122" t="s">
        <v>687</v>
      </c>
    </row>
    <row r="14" spans="1:10" ht="14.25" customHeight="1">
      <c r="A14" s="111">
        <v>10</v>
      </c>
      <c r="B14" s="111" t="s">
        <v>689</v>
      </c>
      <c r="C14" s="111" t="s">
        <v>629</v>
      </c>
      <c r="D14" s="121">
        <v>0.15</v>
      </c>
      <c r="E14" s="121">
        <v>0.12</v>
      </c>
      <c r="G14" s="111" t="s">
        <v>690</v>
      </c>
      <c r="H14" s="111" t="s">
        <v>691</v>
      </c>
      <c r="I14" s="111" t="s">
        <v>673</v>
      </c>
      <c r="J14" s="122" t="s">
        <v>692</v>
      </c>
    </row>
    <row r="15" spans="1:10" ht="14.25" customHeight="1">
      <c r="A15" s="111">
        <v>10</v>
      </c>
      <c r="B15" s="111" t="s">
        <v>106</v>
      </c>
      <c r="C15" s="111" t="s">
        <v>632</v>
      </c>
      <c r="D15" s="121">
        <v>0.2</v>
      </c>
      <c r="E15" s="121">
        <v>0.15</v>
      </c>
      <c r="G15" s="111" t="s">
        <v>693</v>
      </c>
      <c r="H15" s="111" t="s">
        <v>694</v>
      </c>
      <c r="I15" s="111" t="s">
        <v>695</v>
      </c>
      <c r="J15" s="122" t="s">
        <v>685</v>
      </c>
    </row>
    <row r="16" spans="1:10" ht="14.25" customHeight="1">
      <c r="A16" s="111">
        <v>10</v>
      </c>
      <c r="B16" s="111" t="s">
        <v>601</v>
      </c>
      <c r="C16" s="111" t="s">
        <v>629</v>
      </c>
      <c r="D16" s="121">
        <v>0.15</v>
      </c>
      <c r="E16" s="121">
        <v>0.12</v>
      </c>
    </row>
    <row r="17" spans="1:5" ht="14.25" customHeight="1">
      <c r="A17" s="111">
        <v>11</v>
      </c>
      <c r="B17" s="111" t="s">
        <v>110</v>
      </c>
      <c r="C17" s="111" t="s">
        <v>632</v>
      </c>
      <c r="D17" s="121">
        <v>0.2</v>
      </c>
      <c r="E17" s="121">
        <v>0.15</v>
      </c>
    </row>
    <row r="18" spans="1:5" ht="14.25" customHeight="1">
      <c r="A18" s="111">
        <v>12</v>
      </c>
      <c r="B18" s="111" t="s">
        <v>602</v>
      </c>
      <c r="C18" s="111" t="s">
        <v>696</v>
      </c>
      <c r="D18" s="121">
        <v>0.35</v>
      </c>
      <c r="E18" s="121">
        <v>0.3</v>
      </c>
    </row>
  </sheetData>
  <hyperlinks>
    <hyperlink ref="J2" r:id="rId1" display="https://www.edu.gov.co/parques-del-rio?utm_source=chatgpt.com" xr:uid="{00000000-0004-0000-0B00-000000000000}"/>
    <hyperlink ref="J3" r:id="rId2" display="https://www.metrodemedellin.gov.co/proyectos-y-obras/tranvia-de-ayacucho?utm_source=chatgpt.com" xr:uid="{00000000-0004-0000-0B00-000001000000}"/>
    <hyperlink ref="J4" r:id="rId3" display="https://www.sciencedirect.com/science/article/pii/S096669231400132X?utm_source=chatgpt.com" xr:uid="{00000000-0004-0000-0B00-000002000000}"/>
    <hyperlink ref="J5" r:id="rId4" display="https://www.metrodemedellin.gov.co/viaja-con-nosotros/lineas-y-estaciones/linea-l?utm_source=chatgpt.com" xr:uid="{00000000-0004-0000-0B00-000003000000}"/>
    <hyperlink ref="J6" r:id="rId5" display="https://www.metroplus.gov.co/?utm_source=chatgpt.com" xr:uid="{00000000-0004-0000-0B00-000004000000}"/>
    <hyperlink ref="J7" r:id="rId6" display="https://www.medellin.gov.co/irj/go/km/docs/pccdesign/SubportaldelCiudadano_2/PlandeDesarrollo_0_17/Publicaciones/Shared Content/Documentos/2015/POT/Acuerdo 48 de 2014.pdf?utm_source=chatgpt.com" xr:uid="{00000000-0004-0000-0B00-000005000000}"/>
    <hyperlink ref="J8" r:id="rId7" display="https://www.iadb.org/en/improvinglives/medellin-transformation-most-innovative-city-world?utm_source=chatgpt.com" xr:uid="{00000000-0004-0000-0B00-000006000000}"/>
    <hyperlink ref="J9" r:id="rId8" display="https://www.edu.gov.co/?utm_source=chatgpt.com" xr:uid="{00000000-0004-0000-0B00-000007000000}"/>
    <hyperlink ref="J10" r:id="rId9" display="https://www.medellin.gov.co/geomedellin/datosAbiertos/descargas/LicenciasUrbanisticas.zip?utm_source=chatgpt.com" xr:uid="{00000000-0004-0000-0B00-000008000000}"/>
    <hyperlink ref="J11" r:id="rId10" display="https://itdp.org/library/standards-and-guides/transit-oriented-development-standard/?utm_source=chatgpt.com" xr:uid="{00000000-0004-0000-0B00-000009000000}"/>
    <hyperlink ref="J12" r:id="rId11" display="https://www.caf.com/es/conocimiento/visiones/2019/08/desarrollo-orientado-al-transporte/?utm_source=chatgpt.com" xr:uid="{00000000-0004-0000-0B00-00000A000000}"/>
    <hyperlink ref="J13" r:id="rId12" display="https://www.medellin.gov.co/es/proyectos-y-programas/corredores-verdes/?utm_source=chatgpt.com" xr:uid="{00000000-0004-0000-0B00-00000B000000}"/>
    <hyperlink ref="J14" r:id="rId13" display="https://www.edu.gov.co/jardin-circunvalar?utm_source=chatgpt.com" xr:uid="{00000000-0004-0000-0B00-00000C000000}"/>
    <hyperlink ref="J15" r:id="rId14" display="https://www.caf.com/es/conocimiento/visiones/2019/08/desarrollo-orientado-al-transporte/?utm_source=chatgpt.com" xr:uid="{00000000-0004-0000-0B00-00000D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2:O25"/>
  <sheetViews>
    <sheetView topLeftCell="E1" zoomScale="120" zoomScaleNormal="120" workbookViewId="0">
      <selection activeCell="H13" sqref="H13:L14"/>
    </sheetView>
  </sheetViews>
  <sheetFormatPr defaultColWidth="11.42578125" defaultRowHeight="13.9"/>
  <cols>
    <col min="3" max="3" width="38.140625" customWidth="1"/>
    <col min="4" max="4" width="50.85546875" bestFit="1" customWidth="1"/>
    <col min="8" max="8" width="31.85546875" bestFit="1" customWidth="1"/>
    <col min="9" max="9" width="15" bestFit="1" customWidth="1"/>
    <col min="10" max="11" width="14.140625" bestFit="1" customWidth="1"/>
    <col min="12" max="12" width="15" bestFit="1" customWidth="1"/>
    <col min="13" max="13" width="13.140625" customWidth="1"/>
  </cols>
  <sheetData>
    <row r="2" spans="3:15">
      <c r="C2" s="8" t="s">
        <v>697</v>
      </c>
      <c r="D2" s="8" t="s">
        <v>698</v>
      </c>
    </row>
    <row r="3" spans="3:15" ht="41.45">
      <c r="C3" s="138" t="s">
        <v>699</v>
      </c>
      <c r="D3" s="61" t="s">
        <v>700</v>
      </c>
      <c r="H3" s="102" t="s">
        <v>697</v>
      </c>
      <c r="I3" s="100" t="s">
        <v>701</v>
      </c>
      <c r="J3" s="100" t="s">
        <v>702</v>
      </c>
      <c r="K3" s="100" t="s">
        <v>703</v>
      </c>
      <c r="L3" s="100" t="s">
        <v>704</v>
      </c>
    </row>
    <row r="4" spans="3:15">
      <c r="C4" s="138"/>
      <c r="D4" s="61" t="s">
        <v>237</v>
      </c>
      <c r="H4" t="s">
        <v>699</v>
      </c>
      <c r="I4" s="29">
        <v>108719260216.66667</v>
      </c>
      <c r="J4" s="29">
        <v>75000000000</v>
      </c>
      <c r="K4" s="29">
        <v>55000000000</v>
      </c>
      <c r="L4" s="29">
        <v>349093333333.33331</v>
      </c>
    </row>
    <row r="5" spans="3:15">
      <c r="C5" s="138" t="s">
        <v>705</v>
      </c>
      <c r="D5" s="61" t="s">
        <v>706</v>
      </c>
      <c r="H5" t="s">
        <v>705</v>
      </c>
      <c r="I5" s="29">
        <v>16726040033.333334</v>
      </c>
      <c r="J5" s="29">
        <v>8000000000</v>
      </c>
      <c r="K5" s="29">
        <v>5866666666.666667</v>
      </c>
      <c r="L5" s="29">
        <v>53706666666.666664</v>
      </c>
    </row>
    <row r="6" spans="3:15">
      <c r="C6" s="138"/>
      <c r="D6" s="61" t="s">
        <v>707</v>
      </c>
      <c r="H6" t="s">
        <v>708</v>
      </c>
      <c r="I6" s="29">
        <v>16726040033.333334</v>
      </c>
      <c r="J6" s="29">
        <v>10000000000</v>
      </c>
      <c r="K6" s="29">
        <v>7333333333.333333</v>
      </c>
      <c r="L6" s="29">
        <v>53706666666.666664</v>
      </c>
    </row>
    <row r="7" spans="3:15">
      <c r="C7" s="138"/>
      <c r="D7" s="61" t="s">
        <v>709</v>
      </c>
      <c r="H7" t="s">
        <v>710</v>
      </c>
      <c r="I7" s="29">
        <v>25089060050</v>
      </c>
      <c r="J7" s="29">
        <v>7000000000.000001</v>
      </c>
      <c r="K7" s="29">
        <v>5133333333.333333</v>
      </c>
      <c r="L7" s="29">
        <v>80560000000</v>
      </c>
    </row>
    <row r="8" spans="3:15">
      <c r="C8" s="138"/>
      <c r="D8" s="61" t="s">
        <v>711</v>
      </c>
    </row>
    <row r="9" spans="3:15">
      <c r="C9" s="138"/>
      <c r="D9" s="61" t="s">
        <v>712</v>
      </c>
    </row>
    <row r="10" spans="3:15">
      <c r="C10" s="138"/>
      <c r="D10" s="61" t="s">
        <v>713</v>
      </c>
    </row>
    <row r="11" spans="3:15" ht="69">
      <c r="C11" s="138"/>
      <c r="D11" s="61" t="s">
        <v>714</v>
      </c>
      <c r="H11" s="102" t="s">
        <v>697</v>
      </c>
      <c r="I11" s="50" t="s">
        <v>715</v>
      </c>
      <c r="J11" s="50" t="s">
        <v>716</v>
      </c>
      <c r="K11" s="50" t="s">
        <v>717</v>
      </c>
      <c r="L11" s="50" t="s">
        <v>718</v>
      </c>
      <c r="M11" s="50" t="s">
        <v>719</v>
      </c>
      <c r="N11" s="50" t="s">
        <v>720</v>
      </c>
    </row>
    <row r="12" spans="3:15">
      <c r="C12" s="138" t="s">
        <v>708</v>
      </c>
      <c r="D12" s="61" t="s">
        <v>721</v>
      </c>
      <c r="H12" t="s">
        <v>699</v>
      </c>
      <c r="I12" s="103">
        <f t="shared" ref="I12:L13" si="0">+I4/1000000</f>
        <v>108719.26021666668</v>
      </c>
      <c r="J12" s="103">
        <f t="shared" si="0"/>
        <v>75000</v>
      </c>
      <c r="K12" s="103">
        <f t="shared" si="0"/>
        <v>55000</v>
      </c>
      <c r="L12" s="103">
        <f t="shared" si="0"/>
        <v>349093.33333333331</v>
      </c>
      <c r="M12" s="29">
        <f>SUM(I12:L12)</f>
        <v>587812.59354999999</v>
      </c>
      <c r="N12" s="103">
        <f>+M12*15</f>
        <v>8817188.9032499995</v>
      </c>
      <c r="O12" s="119">
        <f>+(M12+M15)/SUM($M$12:$M$15)</f>
        <v>0.80394989527310345</v>
      </c>
    </row>
    <row r="13" spans="3:15">
      <c r="C13" s="138"/>
      <c r="D13" s="61" t="s">
        <v>722</v>
      </c>
      <c r="H13" t="s">
        <v>705</v>
      </c>
      <c r="I13" s="103">
        <f t="shared" si="0"/>
        <v>16726.040033333335</v>
      </c>
      <c r="J13" s="103">
        <f t="shared" si="0"/>
        <v>8000</v>
      </c>
      <c r="K13" s="103">
        <f t="shared" si="0"/>
        <v>5866.666666666667</v>
      </c>
      <c r="L13" s="103">
        <f t="shared" si="0"/>
        <v>53706.666666666664</v>
      </c>
      <c r="M13" s="29">
        <f>SUM(I13:L13)</f>
        <v>84299.373366666667</v>
      </c>
      <c r="N13" s="103">
        <f t="shared" ref="N13:N15" si="1">+M13*15</f>
        <v>1264490.6004999999</v>
      </c>
      <c r="O13" s="119">
        <f>+(M13)/SUM($M$12:$M$15)</f>
        <v>9.605010472689661E-2</v>
      </c>
    </row>
    <row r="14" spans="3:15">
      <c r="C14" s="138"/>
      <c r="D14" s="61" t="s">
        <v>723</v>
      </c>
      <c r="H14" t="s">
        <v>708</v>
      </c>
      <c r="I14" s="103">
        <f t="shared" ref="I14:L15" si="2">+I6/1000000</f>
        <v>16726.040033333335</v>
      </c>
      <c r="J14" s="103">
        <f t="shared" si="2"/>
        <v>10000</v>
      </c>
      <c r="K14" s="103">
        <f t="shared" si="2"/>
        <v>7333.333333333333</v>
      </c>
      <c r="L14" s="103">
        <f t="shared" si="2"/>
        <v>53706.666666666664</v>
      </c>
      <c r="M14" s="29">
        <f t="shared" ref="M14:M15" si="3">SUM(I14:L14)</f>
        <v>87766.040033333324</v>
      </c>
      <c r="N14" s="103">
        <f t="shared" si="1"/>
        <v>1316490.6004999999</v>
      </c>
      <c r="O14" s="119">
        <f>+(M14)/SUM($M$12:$M$15)</f>
        <v>9.9999999999999992E-2</v>
      </c>
    </row>
    <row r="15" spans="3:15">
      <c r="C15" s="138"/>
      <c r="D15" s="61" t="s">
        <v>724</v>
      </c>
      <c r="H15" t="s">
        <v>710</v>
      </c>
      <c r="I15" s="103">
        <f t="shared" si="2"/>
        <v>25089.06005</v>
      </c>
      <c r="J15" s="103">
        <f t="shared" si="2"/>
        <v>7000.0000000000009</v>
      </c>
      <c r="K15" s="103">
        <f t="shared" si="2"/>
        <v>5133.333333333333</v>
      </c>
      <c r="L15" s="103">
        <f t="shared" si="2"/>
        <v>80560</v>
      </c>
      <c r="M15" s="29">
        <f t="shared" si="3"/>
        <v>117782.39338333334</v>
      </c>
      <c r="N15" s="103">
        <f t="shared" si="1"/>
        <v>1766735.90075</v>
      </c>
    </row>
    <row r="16" spans="3:15">
      <c r="C16" s="138"/>
      <c r="D16" s="61" t="s">
        <v>725</v>
      </c>
      <c r="I16" s="29"/>
    </row>
    <row r="17" spans="3:4">
      <c r="C17" s="138"/>
      <c r="D17" s="61" t="s">
        <v>726</v>
      </c>
    </row>
    <row r="18" spans="3:4">
      <c r="C18" s="138"/>
      <c r="D18" s="61" t="s">
        <v>727</v>
      </c>
    </row>
    <row r="19" spans="3:4">
      <c r="C19" s="138"/>
      <c r="D19" s="61" t="s">
        <v>248</v>
      </c>
    </row>
    <row r="20" spans="3:4">
      <c r="C20" s="138"/>
      <c r="D20" s="61" t="s">
        <v>728</v>
      </c>
    </row>
    <row r="21" spans="3:4">
      <c r="C21" s="138"/>
      <c r="D21" s="61" t="s">
        <v>729</v>
      </c>
    </row>
    <row r="22" spans="3:4">
      <c r="C22" s="138" t="s">
        <v>710</v>
      </c>
      <c r="D22" s="61" t="s">
        <v>730</v>
      </c>
    </row>
    <row r="23" spans="3:4">
      <c r="C23" s="138"/>
      <c r="D23" s="61" t="s">
        <v>731</v>
      </c>
    </row>
    <row r="24" spans="3:4">
      <c r="C24" s="138"/>
      <c r="D24" s="61" t="s">
        <v>732</v>
      </c>
    </row>
    <row r="25" spans="3:4">
      <c r="C25" s="138"/>
      <c r="D25" s="61" t="s">
        <v>733</v>
      </c>
    </row>
  </sheetData>
  <mergeCells count="4">
    <mergeCell ref="C3:C4"/>
    <mergeCell ref="C5:C11"/>
    <mergeCell ref="C12:C21"/>
    <mergeCell ref="C22:C2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F35"/>
  <sheetViews>
    <sheetView zoomScale="130" zoomScaleNormal="130" workbookViewId="0">
      <selection activeCell="A7" sqref="A7:XFD7"/>
    </sheetView>
  </sheetViews>
  <sheetFormatPr defaultColWidth="11.42578125" defaultRowHeight="13.9"/>
  <cols>
    <col min="1" max="1" width="5.140625" customWidth="1"/>
    <col min="2" max="2" width="33.85546875" customWidth="1"/>
    <col min="3" max="3" width="31.85546875" customWidth="1"/>
    <col min="4" max="4" width="25" customWidth="1"/>
    <col min="5" max="5" width="23.140625" customWidth="1"/>
    <col min="6" max="6" width="15" bestFit="1" customWidth="1"/>
    <col min="7" max="7" width="16" customWidth="1"/>
    <col min="8" max="8" width="17" bestFit="1" customWidth="1"/>
    <col min="10" max="10" width="19" bestFit="1" customWidth="1"/>
    <col min="12" max="12" width="16.42578125" customWidth="1"/>
    <col min="14" max="14" width="19" bestFit="1" customWidth="1"/>
    <col min="15" max="15" width="13.5703125" customWidth="1"/>
    <col min="16" max="16" width="16.5703125" customWidth="1"/>
    <col min="20" max="20" width="23.42578125" bestFit="1" customWidth="1"/>
    <col min="21" max="21" width="14.7109375" customWidth="1"/>
    <col min="22" max="27" width="18.140625" customWidth="1"/>
    <col min="28" max="28" width="16.42578125" customWidth="1"/>
    <col min="31" max="32" width="19.42578125" bestFit="1" customWidth="1"/>
  </cols>
  <sheetData>
    <row r="1" spans="1:32">
      <c r="B1" t="s">
        <v>734</v>
      </c>
      <c r="C1" t="s">
        <v>735</v>
      </c>
      <c r="D1" t="s">
        <v>736</v>
      </c>
      <c r="AB1" t="s">
        <v>737</v>
      </c>
    </row>
    <row r="2" spans="1:32">
      <c r="B2" s="37" t="s">
        <v>738</v>
      </c>
      <c r="C2" t="s">
        <v>739</v>
      </c>
      <c r="D2">
        <v>2026</v>
      </c>
      <c r="E2">
        <v>2027</v>
      </c>
      <c r="F2">
        <v>2028</v>
      </c>
      <c r="G2">
        <v>2029</v>
      </c>
      <c r="H2">
        <v>2030</v>
      </c>
      <c r="I2">
        <v>2031</v>
      </c>
      <c r="J2">
        <v>2032</v>
      </c>
      <c r="K2">
        <v>2033</v>
      </c>
      <c r="L2">
        <v>2034</v>
      </c>
      <c r="M2">
        <v>2035</v>
      </c>
      <c r="N2">
        <v>2036</v>
      </c>
      <c r="O2">
        <v>2037</v>
      </c>
      <c r="P2">
        <v>2038</v>
      </c>
      <c r="Q2">
        <v>2039</v>
      </c>
      <c r="R2">
        <v>2040</v>
      </c>
      <c r="S2">
        <v>2041</v>
      </c>
      <c r="T2" t="s">
        <v>740</v>
      </c>
      <c r="U2" t="s">
        <v>741</v>
      </c>
      <c r="AB2" t="s">
        <v>512</v>
      </c>
      <c r="AC2" t="s">
        <v>228</v>
      </c>
      <c r="AD2" t="s">
        <v>742</v>
      </c>
      <c r="AE2" t="s">
        <v>743</v>
      </c>
      <c r="AF2" t="s">
        <v>744</v>
      </c>
    </row>
    <row r="3" spans="1:32">
      <c r="V3" t="s">
        <v>737</v>
      </c>
      <c r="W3" t="s">
        <v>228</v>
      </c>
      <c r="X3" t="s">
        <v>745</v>
      </c>
      <c r="Y3" t="s">
        <v>746</v>
      </c>
      <c r="Z3" t="s">
        <v>747</v>
      </c>
    </row>
    <row r="4" spans="1:32">
      <c r="A4">
        <v>1</v>
      </c>
      <c r="B4" t="s">
        <v>11</v>
      </c>
      <c r="C4" s="29">
        <v>226485000000</v>
      </c>
      <c r="E4" s="58">
        <f>(13589100000+56621250000)</f>
        <v>70210350000</v>
      </c>
      <c r="F4" s="59"/>
      <c r="G4" s="58">
        <v>156274650000</v>
      </c>
      <c r="H4" s="60"/>
      <c r="I4" s="60"/>
      <c r="J4" s="63"/>
      <c r="K4" s="63"/>
      <c r="L4" s="63"/>
      <c r="M4" s="63"/>
      <c r="N4" s="66"/>
      <c r="O4" s="66"/>
      <c r="P4" s="66"/>
      <c r="Q4" s="66"/>
      <c r="R4" s="72"/>
      <c r="S4" s="72"/>
      <c r="T4" s="65">
        <f t="shared" ref="T4:T9" si="0">+SUM(D4:S4)</f>
        <v>226485000000</v>
      </c>
      <c r="U4" s="56">
        <f>+T4/C4</f>
        <v>1</v>
      </c>
      <c r="V4" s="78" t="s">
        <v>748</v>
      </c>
      <c r="W4" s="78"/>
      <c r="X4" s="78">
        <v>0.65</v>
      </c>
      <c r="Y4" s="87">
        <f>+X4*$T$9</f>
        <v>1630788903250</v>
      </c>
      <c r="Z4" s="87">
        <f>+Y4/15</f>
        <v>108719260216.66667</v>
      </c>
      <c r="AA4" s="56">
        <v>0.3</v>
      </c>
      <c r="AB4" s="63" t="s">
        <v>700</v>
      </c>
      <c r="AE4" s="76">
        <f>+X4*T9</f>
        <v>1630788903250</v>
      </c>
      <c r="AF4" s="76">
        <f>+AA4*$T$9</f>
        <v>752671801500</v>
      </c>
    </row>
    <row r="5" spans="1:32">
      <c r="A5">
        <v>2</v>
      </c>
      <c r="B5" t="s">
        <v>17</v>
      </c>
      <c r="C5" s="29">
        <v>5104000000000</v>
      </c>
      <c r="D5" s="55">
        <v>247000000000</v>
      </c>
      <c r="E5" s="58">
        <f>112000*Macroproyectos!M3*20%</f>
        <v>98560000000</v>
      </c>
      <c r="F5" s="61"/>
      <c r="G5" s="58">
        <f>112000*Macroproyectos!M3*80%</f>
        <v>394240000000</v>
      </c>
      <c r="H5" s="59"/>
      <c r="I5" s="59"/>
      <c r="J5" s="58">
        <f>112000*Macroproyectos!M3*20%</f>
        <v>98560000000</v>
      </c>
      <c r="K5" s="61"/>
      <c r="L5" s="58">
        <f>112000*Macroproyectos!M3*80%</f>
        <v>394240000000</v>
      </c>
      <c r="M5" s="63"/>
      <c r="N5" s="67">
        <f>112000*Macroproyectos!M3*20%</f>
        <v>98560000000</v>
      </c>
      <c r="O5" s="68"/>
      <c r="P5" s="67">
        <f>112000*Macroproyectos!M3*80%</f>
        <v>394240000000</v>
      </c>
      <c r="Q5" s="66"/>
      <c r="R5" s="72"/>
      <c r="S5" s="72"/>
      <c r="T5" s="65">
        <f t="shared" si="0"/>
        <v>1725400000000</v>
      </c>
      <c r="U5" s="56">
        <f t="shared" ref="U5:U9" si="1">+T5/C5</f>
        <v>0.3380485893416928</v>
      </c>
      <c r="V5" s="78" t="s">
        <v>749</v>
      </c>
      <c r="W5" s="78"/>
      <c r="X5" s="78">
        <v>0.1</v>
      </c>
      <c r="Y5" s="87">
        <f>+X5*$T$9</f>
        <v>250890600500</v>
      </c>
      <c r="Z5" s="87">
        <f t="shared" ref="Z5:Z7" si="2">+Y5/15</f>
        <v>16726040033.333334</v>
      </c>
      <c r="AA5" s="56">
        <v>0.35</v>
      </c>
      <c r="AB5" s="63" t="s">
        <v>237</v>
      </c>
      <c r="AF5" s="76">
        <f t="shared" ref="AF5:AF26" si="3">+AA5*$T$9</f>
        <v>878117101750</v>
      </c>
    </row>
    <row r="6" spans="1:32">
      <c r="A6">
        <v>3</v>
      </c>
      <c r="B6" t="s">
        <v>22</v>
      </c>
      <c r="C6" s="29">
        <v>99981000000</v>
      </c>
      <c r="E6" s="61"/>
      <c r="F6" s="58">
        <f>+C6*3%</f>
        <v>2999430000</v>
      </c>
      <c r="G6" s="61"/>
      <c r="H6" s="58">
        <f>+(C6-F6)</f>
        <v>96981570000</v>
      </c>
      <c r="I6" s="61"/>
      <c r="J6" s="63"/>
      <c r="K6" s="63"/>
      <c r="L6" s="63"/>
      <c r="M6" s="63"/>
      <c r="N6" s="66"/>
      <c r="O6" s="66"/>
      <c r="P6" s="66"/>
      <c r="Q6" s="66"/>
      <c r="R6" s="72"/>
      <c r="S6" s="72"/>
      <c r="T6" s="65">
        <f t="shared" si="0"/>
        <v>99981000000</v>
      </c>
      <c r="U6" s="56">
        <f t="shared" si="1"/>
        <v>1</v>
      </c>
      <c r="V6" s="78" t="s">
        <v>750</v>
      </c>
      <c r="W6" s="78"/>
      <c r="X6" s="78">
        <v>0.1</v>
      </c>
      <c r="Y6" s="87">
        <f>+X6*$T$9</f>
        <v>250890600500</v>
      </c>
      <c r="Z6" s="87">
        <f t="shared" si="2"/>
        <v>16726040033.333334</v>
      </c>
      <c r="AA6" s="56">
        <v>0.06</v>
      </c>
      <c r="AB6" s="70" t="s">
        <v>706</v>
      </c>
      <c r="AE6" s="76">
        <f>+X5*T9</f>
        <v>250890600500</v>
      </c>
      <c r="AF6" s="76">
        <f t="shared" si="3"/>
        <v>150534360300</v>
      </c>
    </row>
    <row r="7" spans="1:32">
      <c r="A7">
        <v>4</v>
      </c>
      <c r="B7" t="s">
        <v>26</v>
      </c>
      <c r="C7" s="29">
        <v>162000000000</v>
      </c>
      <c r="E7" s="61"/>
      <c r="F7" s="58">
        <f>+C7*6%</f>
        <v>9720000000</v>
      </c>
      <c r="G7" s="61"/>
      <c r="H7" s="58">
        <f>+(C7-F7)</f>
        <v>152280000000</v>
      </c>
      <c r="I7" s="61"/>
      <c r="J7" s="63"/>
      <c r="K7" s="63"/>
      <c r="L7" s="63"/>
      <c r="M7" s="63"/>
      <c r="N7" s="66"/>
      <c r="O7" s="66"/>
      <c r="P7" s="66"/>
      <c r="Q7" s="66"/>
      <c r="R7" s="72"/>
      <c r="S7" s="72"/>
      <c r="T7" s="65">
        <f t="shared" si="0"/>
        <v>162000000000</v>
      </c>
      <c r="U7" s="56">
        <f t="shared" si="1"/>
        <v>1</v>
      </c>
      <c r="V7" s="78" t="s">
        <v>751</v>
      </c>
      <c r="W7" s="78"/>
      <c r="X7" s="78">
        <v>0.15</v>
      </c>
      <c r="Y7" s="87">
        <f>+X7*$T$9</f>
        <v>376335900750</v>
      </c>
      <c r="Z7" s="87">
        <f t="shared" si="2"/>
        <v>25089060050</v>
      </c>
      <c r="AA7" s="56">
        <v>0.02</v>
      </c>
      <c r="AB7" s="70" t="s">
        <v>707</v>
      </c>
      <c r="AF7" s="76">
        <f t="shared" si="3"/>
        <v>50178120100</v>
      </c>
    </row>
    <row r="8" spans="1:32">
      <c r="A8">
        <v>5</v>
      </c>
      <c r="B8" t="s">
        <v>42</v>
      </c>
      <c r="C8" s="29">
        <v>590080010000</v>
      </c>
      <c r="E8" s="58">
        <f>+C8*30%</f>
        <v>177024003000</v>
      </c>
      <c r="F8" s="61"/>
      <c r="G8" s="61"/>
      <c r="H8" s="61"/>
      <c r="I8" s="61"/>
      <c r="J8" s="58">
        <f>+C8*10%</f>
        <v>59008001000</v>
      </c>
      <c r="K8" s="63"/>
      <c r="L8" s="63"/>
      <c r="M8" s="63"/>
      <c r="N8" s="67">
        <f>+C8*10%</f>
        <v>59008001000</v>
      </c>
      <c r="O8" s="66"/>
      <c r="P8" s="66"/>
      <c r="Q8" s="66"/>
      <c r="R8" s="72"/>
      <c r="S8" s="72"/>
      <c r="T8" s="65">
        <f t="shared" si="0"/>
        <v>295040005000</v>
      </c>
      <c r="U8" s="56">
        <f t="shared" si="1"/>
        <v>0.5</v>
      </c>
      <c r="V8" s="56"/>
      <c r="W8" s="56"/>
      <c r="X8" s="56"/>
      <c r="Y8" s="56"/>
      <c r="Z8" s="56"/>
      <c r="AA8" s="56">
        <v>8.0000000000000002E-3</v>
      </c>
      <c r="AB8" s="70" t="s">
        <v>709</v>
      </c>
      <c r="AF8" s="76">
        <f t="shared" si="3"/>
        <v>20071248040</v>
      </c>
    </row>
    <row r="9" spans="1:32">
      <c r="B9" t="s">
        <v>740</v>
      </c>
      <c r="C9" s="29">
        <f>+SUM(C4:C8)</f>
        <v>6182546010000</v>
      </c>
      <c r="D9" s="29">
        <f t="shared" ref="D9:S9" si="4">+SUM(D4:D8)</f>
        <v>247000000000</v>
      </c>
      <c r="E9" s="62">
        <f t="shared" si="4"/>
        <v>345794353000</v>
      </c>
      <c r="F9" s="62">
        <f t="shared" si="4"/>
        <v>12719430000</v>
      </c>
      <c r="G9" s="62">
        <f t="shared" si="4"/>
        <v>550514650000</v>
      </c>
      <c r="H9" s="62">
        <f t="shared" si="4"/>
        <v>249261570000</v>
      </c>
      <c r="I9" s="62">
        <f t="shared" si="4"/>
        <v>0</v>
      </c>
      <c r="J9" s="64">
        <f t="shared" si="4"/>
        <v>157568001000</v>
      </c>
      <c r="K9" s="64">
        <f t="shared" si="4"/>
        <v>0</v>
      </c>
      <c r="L9" s="64">
        <f t="shared" si="4"/>
        <v>394240000000</v>
      </c>
      <c r="M9" s="64">
        <f t="shared" si="4"/>
        <v>0</v>
      </c>
      <c r="N9" s="69">
        <f>+SUM(N4:N8)</f>
        <v>157568001000</v>
      </c>
      <c r="O9" s="69">
        <f>+SUM(O4:O8)</f>
        <v>0</v>
      </c>
      <c r="P9" s="69">
        <f>+SUM(P4:P8)</f>
        <v>394240000000</v>
      </c>
      <c r="Q9" s="69">
        <f>+SUM(Q4:Q8)</f>
        <v>0</v>
      </c>
      <c r="R9" s="73">
        <f t="shared" si="4"/>
        <v>0</v>
      </c>
      <c r="S9" s="73">
        <f t="shared" si="4"/>
        <v>0</v>
      </c>
      <c r="T9" s="65">
        <f t="shared" si="0"/>
        <v>2508906005000</v>
      </c>
      <c r="U9" s="56">
        <f t="shared" si="1"/>
        <v>0.40580466379739888</v>
      </c>
      <c r="V9" s="56"/>
      <c r="W9" s="56"/>
      <c r="X9" s="56"/>
      <c r="Y9" s="56"/>
      <c r="Z9" s="56"/>
      <c r="AA9" s="56">
        <v>6.0000000000000001E-3</v>
      </c>
      <c r="AB9" s="70" t="s">
        <v>711</v>
      </c>
      <c r="AF9" s="76">
        <f t="shared" si="3"/>
        <v>15053436030</v>
      </c>
    </row>
    <row r="10" spans="1:32">
      <c r="T10" s="65"/>
      <c r="AA10" s="77">
        <v>6.0000000000000001E-3</v>
      </c>
      <c r="AB10" s="70" t="s">
        <v>712</v>
      </c>
      <c r="AF10" s="76">
        <f t="shared" si="3"/>
        <v>15053436030</v>
      </c>
    </row>
    <row r="11" spans="1:32">
      <c r="C11" s="29"/>
      <c r="AA11" s="42">
        <v>0.01</v>
      </c>
      <c r="AB11" s="70" t="s">
        <v>713</v>
      </c>
      <c r="AF11" s="76">
        <f t="shared" si="3"/>
        <v>25089060050</v>
      </c>
    </row>
    <row r="12" spans="1:32" ht="29.25" customHeight="1">
      <c r="B12" s="52" t="s">
        <v>752</v>
      </c>
      <c r="C12" s="53"/>
      <c r="D12" s="54" t="s">
        <v>753</v>
      </c>
      <c r="E12" s="54" t="s">
        <v>754</v>
      </c>
      <c r="G12" s="54" t="s">
        <v>755</v>
      </c>
      <c r="J12" s="54" t="s">
        <v>754</v>
      </c>
      <c r="N12" s="54" t="s">
        <v>754</v>
      </c>
      <c r="T12" s="74">
        <f>+T9*20%</f>
        <v>501781201000</v>
      </c>
      <c r="AA12" s="42">
        <v>0.02</v>
      </c>
      <c r="AB12" s="70" t="s">
        <v>714</v>
      </c>
      <c r="AF12" s="76">
        <f t="shared" si="3"/>
        <v>50178120100</v>
      </c>
    </row>
    <row r="13" spans="1:32" ht="29.25" customHeight="1">
      <c r="C13" s="29"/>
      <c r="D13" s="30"/>
      <c r="E13" s="54" t="s">
        <v>756</v>
      </c>
      <c r="F13" s="30"/>
      <c r="G13" s="54" t="s">
        <v>757</v>
      </c>
      <c r="J13" s="54" t="s">
        <v>756</v>
      </c>
      <c r="L13" s="54" t="s">
        <v>758</v>
      </c>
      <c r="N13" s="54" t="s">
        <v>756</v>
      </c>
      <c r="P13" s="54" t="s">
        <v>758</v>
      </c>
      <c r="AA13" s="42">
        <v>0.03</v>
      </c>
      <c r="AB13" s="71" t="s">
        <v>721</v>
      </c>
      <c r="AE13" s="76">
        <f>+T9*X6</f>
        <v>250890600500</v>
      </c>
      <c r="AF13" s="76">
        <f t="shared" si="3"/>
        <v>75267180150</v>
      </c>
    </row>
    <row r="14" spans="1:32" ht="29.25" customHeight="1">
      <c r="C14" s="29"/>
      <c r="E14" s="54" t="s">
        <v>759</v>
      </c>
      <c r="F14" s="54" t="s">
        <v>760</v>
      </c>
      <c r="H14" s="54" t="s">
        <v>761</v>
      </c>
      <c r="J14" s="54" t="s">
        <v>762</v>
      </c>
      <c r="N14" s="54" t="s">
        <v>762</v>
      </c>
      <c r="AA14" s="42">
        <v>0.02</v>
      </c>
      <c r="AB14" s="71" t="s">
        <v>722</v>
      </c>
      <c r="AF14" s="76">
        <f t="shared" si="3"/>
        <v>50178120100</v>
      </c>
    </row>
    <row r="15" spans="1:32" ht="29.25" customHeight="1">
      <c r="C15" s="29"/>
      <c r="E15" s="30"/>
      <c r="F15" s="54" t="s">
        <v>763</v>
      </c>
      <c r="H15" s="54" t="s">
        <v>764</v>
      </c>
      <c r="AA15" s="42">
        <v>0.01</v>
      </c>
      <c r="AB15" s="71" t="s">
        <v>723</v>
      </c>
      <c r="AF15" s="76">
        <f t="shared" si="3"/>
        <v>25089060050</v>
      </c>
    </row>
    <row r="16" spans="1:32">
      <c r="AA16" s="77">
        <v>5.0000000000000001E-3</v>
      </c>
      <c r="AB16" s="71" t="s">
        <v>724</v>
      </c>
      <c r="AF16" s="76">
        <f t="shared" si="3"/>
        <v>12544530025</v>
      </c>
    </row>
    <row r="17" spans="2:32">
      <c r="B17" s="37"/>
      <c r="AA17" s="77">
        <v>2E-3</v>
      </c>
      <c r="AB17" s="71" t="s">
        <v>725</v>
      </c>
      <c r="AF17" s="76">
        <f t="shared" si="3"/>
        <v>5017812010</v>
      </c>
    </row>
    <row r="18" spans="2:32">
      <c r="B18" t="s">
        <v>765</v>
      </c>
      <c r="C18" t="s">
        <v>766</v>
      </c>
      <c r="AA18" s="77">
        <v>2E-3</v>
      </c>
      <c r="AB18" s="71" t="s">
        <v>726</v>
      </c>
      <c r="AF18" s="76">
        <f t="shared" si="3"/>
        <v>5017812010</v>
      </c>
    </row>
    <row r="19" spans="2:32">
      <c r="B19" t="s">
        <v>765</v>
      </c>
      <c r="C19" t="s">
        <v>767</v>
      </c>
      <c r="AA19" s="77">
        <v>5.0000000000000001E-4</v>
      </c>
      <c r="AB19" s="71" t="s">
        <v>727</v>
      </c>
      <c r="AF19" s="76">
        <f t="shared" si="3"/>
        <v>1254453002.5</v>
      </c>
    </row>
    <row r="20" spans="2:32">
      <c r="E20" s="57"/>
      <c r="AA20" s="77">
        <v>5.0000000000000001E-4</v>
      </c>
      <c r="AB20" s="71" t="s">
        <v>248</v>
      </c>
      <c r="AF20" s="76">
        <f t="shared" si="3"/>
        <v>1254453002.5</v>
      </c>
    </row>
    <row r="21" spans="2:32" ht="16.5" customHeight="1">
      <c r="T21" t="s">
        <v>768</v>
      </c>
      <c r="X21" s="139" t="s">
        <v>769</v>
      </c>
      <c r="Y21" s="139"/>
      <c r="Z21" s="139"/>
      <c r="AA21" s="77">
        <v>5.0000000000000001E-4</v>
      </c>
      <c r="AB21" s="71" t="s">
        <v>728</v>
      </c>
      <c r="AF21" s="76">
        <f t="shared" si="3"/>
        <v>1254453002.5</v>
      </c>
    </row>
    <row r="22" spans="2:32" ht="19.5" customHeight="1">
      <c r="S22" t="s">
        <v>770</v>
      </c>
      <c r="U22" s="139" t="s">
        <v>771</v>
      </c>
      <c r="V22" s="139"/>
      <c r="W22" s="139"/>
      <c r="X22" s="139"/>
      <c r="Y22" s="139"/>
      <c r="Z22" s="139"/>
      <c r="AA22" s="42">
        <v>0</v>
      </c>
      <c r="AB22" s="71" t="s">
        <v>729</v>
      </c>
      <c r="AF22" s="76">
        <f t="shared" si="3"/>
        <v>0</v>
      </c>
    </row>
    <row r="23" spans="2:32">
      <c r="U23" s="139"/>
      <c r="V23" s="139"/>
      <c r="W23" s="139"/>
      <c r="X23" s="139"/>
      <c r="Y23" s="139"/>
      <c r="Z23" s="139"/>
      <c r="AA23" s="42">
        <v>0.08</v>
      </c>
      <c r="AB23" s="75" t="s">
        <v>730</v>
      </c>
      <c r="AE23" s="76">
        <f>+T9*X7</f>
        <v>376335900750</v>
      </c>
      <c r="AF23" s="76">
        <f t="shared" si="3"/>
        <v>200712480400</v>
      </c>
    </row>
    <row r="24" spans="2:32">
      <c r="U24" s="139"/>
      <c r="V24" s="139"/>
      <c r="W24" s="139"/>
      <c r="X24" s="139"/>
      <c r="Y24" s="139"/>
      <c r="Z24" s="139"/>
      <c r="AA24" s="42">
        <v>0.05</v>
      </c>
      <c r="AB24" s="75" t="s">
        <v>731</v>
      </c>
      <c r="AF24" s="76">
        <f t="shared" si="3"/>
        <v>125445300250</v>
      </c>
    </row>
    <row r="25" spans="2:32">
      <c r="AA25" s="42">
        <v>0.01</v>
      </c>
      <c r="AB25" s="75" t="s">
        <v>732</v>
      </c>
      <c r="AF25" s="76">
        <f t="shared" si="3"/>
        <v>25089060050</v>
      </c>
    </row>
    <row r="26" spans="2:32">
      <c r="U26" s="139" t="s">
        <v>772</v>
      </c>
      <c r="V26" s="139"/>
      <c r="W26" s="139"/>
      <c r="X26" s="139"/>
      <c r="Y26" s="139"/>
      <c r="AA26" s="42">
        <v>0.01</v>
      </c>
      <c r="AB26" s="75" t="s">
        <v>733</v>
      </c>
      <c r="AF26" s="76">
        <f t="shared" si="3"/>
        <v>25089060050</v>
      </c>
    </row>
    <row r="27" spans="2:32">
      <c r="U27" s="139"/>
      <c r="V27" s="139"/>
      <c r="W27" s="139"/>
      <c r="X27" s="139"/>
      <c r="Y27" s="139"/>
      <c r="AA27" s="42">
        <f>SUM(AA4:AA26)</f>
        <v>1.0004999999999999</v>
      </c>
      <c r="AB27" t="s">
        <v>773</v>
      </c>
      <c r="AE27" s="76">
        <f>SUM(AE4:AE26)</f>
        <v>2508906005000</v>
      </c>
      <c r="AF27" s="76">
        <f>SUM(AF4:AF26)</f>
        <v>2510160458002.5</v>
      </c>
    </row>
    <row r="29" spans="2:32">
      <c r="S29" t="s">
        <v>774</v>
      </c>
      <c r="T29" t="s">
        <v>775</v>
      </c>
    </row>
    <row r="31" spans="2:32">
      <c r="S31" s="41" t="s">
        <v>776</v>
      </c>
      <c r="T31" s="41" t="s">
        <v>777</v>
      </c>
      <c r="U31" s="41"/>
      <c r="V31" s="41"/>
      <c r="W31" s="41"/>
    </row>
    <row r="33" spans="19:20">
      <c r="S33" t="s">
        <v>778</v>
      </c>
      <c r="T33" t="s">
        <v>779</v>
      </c>
    </row>
    <row r="35" spans="19:20">
      <c r="S35" t="s">
        <v>780</v>
      </c>
      <c r="T35" t="s">
        <v>781</v>
      </c>
    </row>
  </sheetData>
  <mergeCells count="3">
    <mergeCell ref="X21:Z24"/>
    <mergeCell ref="U26:Y27"/>
    <mergeCell ref="U22:W2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K90"/>
  <sheetViews>
    <sheetView zoomScale="80" zoomScaleNormal="80" workbookViewId="0">
      <selection activeCell="AG19" sqref="AG19"/>
    </sheetView>
  </sheetViews>
  <sheetFormatPr defaultColWidth="11.42578125" defaultRowHeight="13.9"/>
  <cols>
    <col min="1" max="1" width="4.140625" customWidth="1"/>
    <col min="2" max="2" width="45" customWidth="1"/>
    <col min="3" max="3" width="31.42578125" customWidth="1"/>
    <col min="4" max="19" width="16.5703125" customWidth="1"/>
    <col min="20" max="20" width="21.7109375" customWidth="1"/>
    <col min="21" max="22" width="16.140625" customWidth="1"/>
    <col min="23" max="23" width="17.7109375" customWidth="1"/>
    <col min="24" max="24" width="17.140625" customWidth="1"/>
    <col min="26" max="26" width="17.140625" bestFit="1" customWidth="1"/>
    <col min="27" max="27" width="18.140625" customWidth="1"/>
    <col min="33" max="33" width="21.42578125" customWidth="1"/>
    <col min="37" max="37" width="20.140625" bestFit="1" customWidth="1"/>
  </cols>
  <sheetData>
    <row r="1" spans="1:37" ht="82.5" customHeight="1">
      <c r="B1" s="30" t="s">
        <v>782</v>
      </c>
    </row>
    <row r="4" spans="1:37">
      <c r="B4" t="s">
        <v>734</v>
      </c>
      <c r="C4" t="s">
        <v>735</v>
      </c>
      <c r="D4" t="s">
        <v>736</v>
      </c>
      <c r="W4" t="s">
        <v>783</v>
      </c>
      <c r="AG4" t="s">
        <v>737</v>
      </c>
    </row>
    <row r="5" spans="1:37">
      <c r="B5" s="37" t="s">
        <v>738</v>
      </c>
      <c r="C5" t="s">
        <v>784</v>
      </c>
      <c r="D5">
        <v>2026</v>
      </c>
      <c r="E5">
        <v>2027</v>
      </c>
      <c r="F5">
        <v>2028</v>
      </c>
      <c r="G5">
        <v>2029</v>
      </c>
      <c r="H5">
        <v>2030</v>
      </c>
      <c r="I5">
        <v>2031</v>
      </c>
      <c r="J5">
        <v>2032</v>
      </c>
      <c r="K5">
        <v>2033</v>
      </c>
      <c r="L5">
        <v>2034</v>
      </c>
      <c r="M5">
        <v>2035</v>
      </c>
      <c r="N5">
        <v>2036</v>
      </c>
      <c r="O5">
        <v>2037</v>
      </c>
      <c r="P5">
        <v>2038</v>
      </c>
      <c r="Q5">
        <v>2039</v>
      </c>
      <c r="R5">
        <v>2040</v>
      </c>
      <c r="S5">
        <v>2041</v>
      </c>
      <c r="T5" t="s">
        <v>740</v>
      </c>
      <c r="U5" t="s">
        <v>741</v>
      </c>
      <c r="W5" t="s">
        <v>737</v>
      </c>
      <c r="X5" t="s">
        <v>228</v>
      </c>
      <c r="Y5" t="s">
        <v>745</v>
      </c>
      <c r="Z5" t="s">
        <v>746</v>
      </c>
      <c r="AA5" t="s">
        <v>747</v>
      </c>
      <c r="AG5" t="s">
        <v>512</v>
      </c>
      <c r="AH5" t="s">
        <v>228</v>
      </c>
      <c r="AI5" t="s">
        <v>742</v>
      </c>
      <c r="AJ5" t="s">
        <v>743</v>
      </c>
      <c r="AK5" t="s">
        <v>744</v>
      </c>
    </row>
    <row r="6" spans="1:37">
      <c r="W6" s="78" t="s">
        <v>785</v>
      </c>
      <c r="X6" s="78"/>
      <c r="Y6" s="78">
        <v>0.75</v>
      </c>
      <c r="Z6" s="87">
        <f>+Y6*$T$11</f>
        <v>1125000000000</v>
      </c>
      <c r="AA6" s="87">
        <f>+Z6/15</f>
        <v>75000000000</v>
      </c>
    </row>
    <row r="7" spans="1:37">
      <c r="A7">
        <v>1</v>
      </c>
      <c r="B7" s="72" t="s">
        <v>786</v>
      </c>
      <c r="C7" s="29">
        <f>+Macroproyectos!$N$98*30%</f>
        <v>450000000000</v>
      </c>
      <c r="D7" s="61"/>
      <c r="E7" s="79">
        <v>60000000000</v>
      </c>
      <c r="F7" s="79">
        <v>80000000000</v>
      </c>
      <c r="G7" s="79">
        <v>90000000000</v>
      </c>
      <c r="H7" s="79">
        <v>90000000000</v>
      </c>
      <c r="I7" s="79">
        <v>70000000000</v>
      </c>
      <c r="J7" s="79">
        <v>60000000000</v>
      </c>
      <c r="K7" s="79">
        <v>0</v>
      </c>
      <c r="L7" s="79">
        <v>0</v>
      </c>
      <c r="M7" s="79">
        <v>0</v>
      </c>
      <c r="N7" s="79">
        <v>0</v>
      </c>
      <c r="O7" s="79">
        <v>0</v>
      </c>
      <c r="P7" s="79">
        <v>0</v>
      </c>
      <c r="Q7" s="79">
        <v>0</v>
      </c>
      <c r="R7" s="79">
        <v>0</v>
      </c>
      <c r="S7" s="79">
        <v>0</v>
      </c>
      <c r="T7" s="65">
        <f>SUM(E7:S7)</f>
        <v>450000000000</v>
      </c>
      <c r="U7" s="56">
        <f>+T7/C7</f>
        <v>1</v>
      </c>
      <c r="V7" s="56"/>
      <c r="W7" s="78" t="s">
        <v>787</v>
      </c>
      <c r="X7" s="78"/>
      <c r="Y7" s="78">
        <v>0.08</v>
      </c>
      <c r="Z7" s="87">
        <f t="shared" ref="Z7:Z9" si="0">+Y7*$T$11</f>
        <v>120000000000</v>
      </c>
      <c r="AA7" s="87">
        <f t="shared" ref="AA7:AA9" si="1">+Z7/15</f>
        <v>8000000000</v>
      </c>
      <c r="AE7">
        <v>0.3</v>
      </c>
      <c r="AF7" t="s">
        <v>788</v>
      </c>
      <c r="AG7" s="63" t="s">
        <v>700</v>
      </c>
      <c r="AK7" s="76">
        <f>+$T$11*AE7</f>
        <v>450000000000</v>
      </c>
    </row>
    <row r="8" spans="1:37">
      <c r="A8">
        <v>2</v>
      </c>
      <c r="B8" s="72" t="s">
        <v>789</v>
      </c>
      <c r="C8" s="29">
        <f>+Macroproyectos!$N$98*35%</f>
        <v>524999999999.99994</v>
      </c>
      <c r="D8" s="61"/>
      <c r="E8" s="79">
        <v>0</v>
      </c>
      <c r="F8" s="79">
        <v>0</v>
      </c>
      <c r="G8" s="79">
        <v>0</v>
      </c>
      <c r="H8" s="79">
        <v>69999999999.999985</v>
      </c>
      <c r="I8" s="79">
        <v>89999999999.999985</v>
      </c>
      <c r="J8" s="79">
        <v>109999999999.99998</v>
      </c>
      <c r="K8" s="79">
        <v>109999999999.99998</v>
      </c>
      <c r="L8" s="79">
        <v>89999999999.999985</v>
      </c>
      <c r="M8" s="79">
        <v>54999999999.999992</v>
      </c>
      <c r="N8" s="79">
        <v>0</v>
      </c>
      <c r="O8" s="79">
        <v>0</v>
      </c>
      <c r="P8" s="79">
        <v>0</v>
      </c>
      <c r="Q8" s="79">
        <v>0</v>
      </c>
      <c r="R8" s="79">
        <v>0</v>
      </c>
      <c r="S8" s="79">
        <v>0</v>
      </c>
      <c r="T8" s="65">
        <f t="shared" ref="T8:T9" si="2">SUM(E8:S8)</f>
        <v>524999999999.99994</v>
      </c>
      <c r="U8" s="56">
        <f>+T8/C8</f>
        <v>1</v>
      </c>
      <c r="V8" s="56"/>
      <c r="W8" s="78" t="s">
        <v>790</v>
      </c>
      <c r="X8" s="78"/>
      <c r="Y8" s="78">
        <v>0.1</v>
      </c>
      <c r="Z8" s="87">
        <f t="shared" si="0"/>
        <v>150000000000</v>
      </c>
      <c r="AA8" s="87">
        <f t="shared" si="1"/>
        <v>10000000000</v>
      </c>
      <c r="AE8">
        <v>0.45</v>
      </c>
      <c r="AF8" t="s">
        <v>788</v>
      </c>
      <c r="AG8" s="63" t="s">
        <v>237</v>
      </c>
      <c r="AK8" s="76">
        <f t="shared" ref="AK8:AK29" si="3">+$T$11*AE8</f>
        <v>675000000000</v>
      </c>
    </row>
    <row r="9" spans="1:37">
      <c r="A9">
        <v>3</v>
      </c>
      <c r="B9" s="72" t="s">
        <v>791</v>
      </c>
      <c r="C9" s="29">
        <f>+Macroproyectos!$N$98*35%</f>
        <v>524999999999.99994</v>
      </c>
      <c r="D9" s="61"/>
      <c r="E9" s="79">
        <v>0</v>
      </c>
      <c r="F9" s="79">
        <v>0</v>
      </c>
      <c r="G9" s="79">
        <v>0</v>
      </c>
      <c r="H9" s="79">
        <v>0</v>
      </c>
      <c r="I9" s="79">
        <v>0</v>
      </c>
      <c r="J9" s="79">
        <v>0</v>
      </c>
      <c r="K9" s="79">
        <v>0</v>
      </c>
      <c r="L9" s="79">
        <v>59999999999.999992</v>
      </c>
      <c r="M9" s="79">
        <v>80000000000</v>
      </c>
      <c r="N9" s="79">
        <v>99999999999.999985</v>
      </c>
      <c r="O9" s="79">
        <v>109999999999.99998</v>
      </c>
      <c r="P9" s="79">
        <v>99999999999.999985</v>
      </c>
      <c r="Q9" s="79">
        <v>74999999999.999985</v>
      </c>
      <c r="R9" s="79">
        <v>0</v>
      </c>
      <c r="S9" s="79">
        <v>0</v>
      </c>
      <c r="T9" s="65">
        <f t="shared" si="2"/>
        <v>525000000000</v>
      </c>
      <c r="U9" s="56">
        <f>+T9/C9</f>
        <v>1.0000000000000002</v>
      </c>
      <c r="V9" s="56"/>
      <c r="W9" s="78" t="s">
        <v>792</v>
      </c>
      <c r="X9" s="78"/>
      <c r="Y9" s="78">
        <v>7.0000000000000007E-2</v>
      </c>
      <c r="Z9" s="87">
        <f t="shared" si="0"/>
        <v>105000000000.00002</v>
      </c>
      <c r="AA9" s="87">
        <f t="shared" si="1"/>
        <v>7000000000.000001</v>
      </c>
      <c r="AE9">
        <v>0.05</v>
      </c>
      <c r="AF9" t="s">
        <v>793</v>
      </c>
      <c r="AG9" s="70" t="s">
        <v>706</v>
      </c>
      <c r="AK9" s="76">
        <f t="shared" si="3"/>
        <v>75000000000</v>
      </c>
    </row>
    <row r="10" spans="1:37">
      <c r="B10" s="72"/>
      <c r="C10" s="29"/>
      <c r="D10" s="61"/>
      <c r="E10" s="79"/>
      <c r="F10" s="79"/>
      <c r="G10" s="79"/>
      <c r="H10" s="79"/>
      <c r="I10" s="79"/>
      <c r="J10" s="79"/>
      <c r="K10" s="79"/>
      <c r="L10" s="79"/>
      <c r="M10" s="79"/>
      <c r="N10" s="79"/>
      <c r="O10" s="79"/>
      <c r="P10" s="79"/>
      <c r="Q10" s="79"/>
      <c r="R10" s="79"/>
      <c r="S10" s="79"/>
      <c r="T10" s="65"/>
      <c r="W10" t="s">
        <v>794</v>
      </c>
      <c r="AE10">
        <v>0.02</v>
      </c>
      <c r="AF10" t="s">
        <v>793</v>
      </c>
      <c r="AG10" s="70" t="s">
        <v>707</v>
      </c>
      <c r="AK10" s="76">
        <f t="shared" si="3"/>
        <v>30000000000</v>
      </c>
    </row>
    <row r="11" spans="1:37">
      <c r="B11" t="s">
        <v>740</v>
      </c>
      <c r="C11" s="29">
        <f>SUM(C7:C10)</f>
        <v>1500000000000</v>
      </c>
      <c r="D11" s="29">
        <f t="shared" ref="D11:S11" si="4">SUM(D7:D10)</f>
        <v>0</v>
      </c>
      <c r="E11" s="29">
        <f t="shared" si="4"/>
        <v>60000000000</v>
      </c>
      <c r="F11" s="29">
        <f t="shared" si="4"/>
        <v>80000000000</v>
      </c>
      <c r="G11" s="29">
        <f t="shared" si="4"/>
        <v>90000000000</v>
      </c>
      <c r="H11" s="29">
        <f t="shared" si="4"/>
        <v>160000000000</v>
      </c>
      <c r="I11" s="29">
        <f t="shared" si="4"/>
        <v>160000000000</v>
      </c>
      <c r="J11" s="29">
        <f t="shared" si="4"/>
        <v>170000000000</v>
      </c>
      <c r="K11" s="29">
        <f t="shared" si="4"/>
        <v>109999999999.99998</v>
      </c>
      <c r="L11" s="29">
        <f t="shared" si="4"/>
        <v>149999999999.99997</v>
      </c>
      <c r="M11" s="29">
        <f t="shared" si="4"/>
        <v>135000000000</v>
      </c>
      <c r="N11" s="29">
        <f t="shared" si="4"/>
        <v>99999999999.999985</v>
      </c>
      <c r="O11" s="29">
        <f t="shared" si="4"/>
        <v>109999999999.99998</v>
      </c>
      <c r="P11" s="29">
        <f t="shared" si="4"/>
        <v>99999999999.999985</v>
      </c>
      <c r="Q11" s="29">
        <f t="shared" si="4"/>
        <v>74999999999.999985</v>
      </c>
      <c r="R11" s="29">
        <f t="shared" si="4"/>
        <v>0</v>
      </c>
      <c r="S11" s="29">
        <f t="shared" si="4"/>
        <v>0</v>
      </c>
      <c r="T11" s="65">
        <f>SUM(T7:T9)</f>
        <v>1500000000000</v>
      </c>
      <c r="AE11">
        <v>0</v>
      </c>
      <c r="AF11" t="s">
        <v>793</v>
      </c>
      <c r="AG11" s="70" t="s">
        <v>709</v>
      </c>
      <c r="AK11" s="76">
        <f t="shared" si="3"/>
        <v>0</v>
      </c>
    </row>
    <row r="12" spans="1:37">
      <c r="T12" s="65"/>
      <c r="W12" t="s">
        <v>795</v>
      </c>
      <c r="AE12">
        <v>0.01</v>
      </c>
      <c r="AF12" t="s">
        <v>793</v>
      </c>
      <c r="AG12" s="70" t="s">
        <v>711</v>
      </c>
      <c r="AK12" s="76">
        <f t="shared" si="3"/>
        <v>15000000000</v>
      </c>
    </row>
    <row r="13" spans="1:37">
      <c r="C13" s="29"/>
      <c r="W13" t="s">
        <v>796</v>
      </c>
      <c r="AE13">
        <v>0</v>
      </c>
      <c r="AF13" t="s">
        <v>793</v>
      </c>
      <c r="AG13" s="70" t="s">
        <v>712</v>
      </c>
      <c r="AK13" s="76">
        <f t="shared" si="3"/>
        <v>0</v>
      </c>
    </row>
    <row r="14" spans="1:37">
      <c r="B14" s="52" t="s">
        <v>752</v>
      </c>
      <c r="C14" s="53"/>
      <c r="D14" s="54"/>
      <c r="E14" t="s">
        <v>797</v>
      </c>
      <c r="G14" t="s">
        <v>798</v>
      </c>
      <c r="J14" t="s">
        <v>799</v>
      </c>
      <c r="N14" s="54"/>
      <c r="T14" s="74">
        <f>+T11*20%</f>
        <v>300000000000</v>
      </c>
      <c r="W14" t="s">
        <v>800</v>
      </c>
      <c r="AE14">
        <v>0</v>
      </c>
      <c r="AF14" t="s">
        <v>793</v>
      </c>
      <c r="AG14" s="70" t="s">
        <v>713</v>
      </c>
      <c r="AK14" s="76">
        <f t="shared" si="3"/>
        <v>0</v>
      </c>
    </row>
    <row r="15" spans="1:37">
      <c r="C15" s="29"/>
      <c r="D15" s="30"/>
      <c r="E15" s="54"/>
      <c r="F15" s="30"/>
      <c r="G15" s="54"/>
      <c r="J15" s="54"/>
      <c r="L15" s="54"/>
      <c r="N15" s="54"/>
      <c r="P15" s="54"/>
      <c r="AE15">
        <v>0</v>
      </c>
      <c r="AF15" t="s">
        <v>793</v>
      </c>
      <c r="AG15" s="70" t="s">
        <v>714</v>
      </c>
      <c r="AK15" s="76">
        <f t="shared" si="3"/>
        <v>0</v>
      </c>
    </row>
    <row r="16" spans="1:37">
      <c r="C16" s="29"/>
      <c r="E16" s="54"/>
      <c r="F16" s="54"/>
      <c r="H16" s="54"/>
      <c r="J16" s="54"/>
      <c r="N16" s="54"/>
      <c r="AE16">
        <v>7.0000000000000007E-2</v>
      </c>
      <c r="AF16" t="s">
        <v>801</v>
      </c>
      <c r="AG16" s="71" t="s">
        <v>721</v>
      </c>
      <c r="AK16" s="76">
        <f t="shared" si="3"/>
        <v>105000000000.00002</v>
      </c>
    </row>
    <row r="17" spans="2:37">
      <c r="C17" s="29"/>
      <c r="E17" s="30"/>
      <c r="F17" s="54"/>
      <c r="H17" s="54"/>
      <c r="AE17">
        <v>0</v>
      </c>
      <c r="AF17" t="s">
        <v>801</v>
      </c>
      <c r="AG17" s="71" t="s">
        <v>722</v>
      </c>
      <c r="AK17" s="76">
        <f t="shared" si="3"/>
        <v>0</v>
      </c>
    </row>
    <row r="18" spans="2:37">
      <c r="AE18">
        <v>0</v>
      </c>
      <c r="AF18" t="s">
        <v>801</v>
      </c>
      <c r="AG18" s="71" t="s">
        <v>723</v>
      </c>
      <c r="AK18" s="76">
        <f t="shared" si="3"/>
        <v>0</v>
      </c>
    </row>
    <row r="19" spans="2:37">
      <c r="B19" s="37"/>
      <c r="AE19">
        <v>0</v>
      </c>
      <c r="AF19" t="s">
        <v>801</v>
      </c>
      <c r="AG19" s="71" t="s">
        <v>724</v>
      </c>
      <c r="AK19" s="76">
        <f t="shared" si="3"/>
        <v>0</v>
      </c>
    </row>
    <row r="20" spans="2:37">
      <c r="E20" s="57"/>
      <c r="AE20">
        <v>0</v>
      </c>
      <c r="AF20" t="s">
        <v>801</v>
      </c>
      <c r="AG20" s="71" t="s">
        <v>725</v>
      </c>
      <c r="AK20" s="76">
        <f t="shared" si="3"/>
        <v>0</v>
      </c>
    </row>
    <row r="21" spans="2:37">
      <c r="AE21">
        <v>0</v>
      </c>
      <c r="AF21" t="s">
        <v>801</v>
      </c>
      <c r="AG21" s="71" t="s">
        <v>726</v>
      </c>
      <c r="AK21" s="76">
        <f t="shared" si="3"/>
        <v>0</v>
      </c>
    </row>
    <row r="22" spans="2:37">
      <c r="AE22">
        <v>0.03</v>
      </c>
      <c r="AF22" t="s">
        <v>801</v>
      </c>
      <c r="AG22" s="71" t="s">
        <v>727</v>
      </c>
      <c r="AK22" s="76">
        <f t="shared" si="3"/>
        <v>45000000000</v>
      </c>
    </row>
    <row r="23" spans="2:37">
      <c r="S23" s="83"/>
      <c r="AE23">
        <v>0</v>
      </c>
      <c r="AF23" t="s">
        <v>801</v>
      </c>
      <c r="AG23" s="71" t="s">
        <v>248</v>
      </c>
      <c r="AK23" s="76">
        <f t="shared" si="3"/>
        <v>0</v>
      </c>
    </row>
    <row r="24" spans="2:37">
      <c r="S24" s="83"/>
      <c r="AE24">
        <v>0</v>
      </c>
      <c r="AF24" t="s">
        <v>801</v>
      </c>
      <c r="AG24" s="71" t="s">
        <v>728</v>
      </c>
      <c r="AK24" s="76">
        <f t="shared" si="3"/>
        <v>0</v>
      </c>
    </row>
    <row r="25" spans="2:37">
      <c r="S25" s="83"/>
      <c r="AE25">
        <v>0</v>
      </c>
      <c r="AF25" t="s">
        <v>801</v>
      </c>
      <c r="AG25" s="71" t="s">
        <v>729</v>
      </c>
      <c r="AK25" s="76">
        <f t="shared" si="3"/>
        <v>0</v>
      </c>
    </row>
    <row r="26" spans="2:37">
      <c r="S26" s="83"/>
      <c r="AE26">
        <v>0.04</v>
      </c>
      <c r="AF26" t="s">
        <v>802</v>
      </c>
      <c r="AG26" s="75" t="s">
        <v>730</v>
      </c>
      <c r="AK26" s="76">
        <f t="shared" si="3"/>
        <v>60000000000</v>
      </c>
    </row>
    <row r="27" spans="2:37">
      <c r="S27" s="83"/>
      <c r="AE27">
        <v>0.02</v>
      </c>
      <c r="AF27" t="s">
        <v>802</v>
      </c>
      <c r="AG27" s="75" t="s">
        <v>731</v>
      </c>
      <c r="AK27" s="76">
        <f t="shared" si="3"/>
        <v>30000000000</v>
      </c>
    </row>
    <row r="28" spans="2:37">
      <c r="S28" s="83"/>
      <c r="AE28">
        <v>0.01</v>
      </c>
      <c r="AF28" t="s">
        <v>802</v>
      </c>
      <c r="AG28" s="75" t="s">
        <v>732</v>
      </c>
      <c r="AK28" s="76">
        <f t="shared" si="3"/>
        <v>15000000000</v>
      </c>
    </row>
    <row r="29" spans="2:37">
      <c r="S29" s="83"/>
      <c r="AE29">
        <v>0</v>
      </c>
      <c r="AF29" t="s">
        <v>802</v>
      </c>
      <c r="AG29" s="75" t="s">
        <v>733</v>
      </c>
      <c r="AK29" s="76">
        <f t="shared" si="3"/>
        <v>0</v>
      </c>
    </row>
    <row r="30" spans="2:37">
      <c r="S30" s="83"/>
      <c r="AE30">
        <f>+SUM(AE7:AE29)</f>
        <v>1.0000000000000002</v>
      </c>
      <c r="AG30" t="s">
        <v>773</v>
      </c>
      <c r="AK30" s="76">
        <f>SUM(AK7:AK29)</f>
        <v>1500000000000</v>
      </c>
    </row>
    <row r="31" spans="2:37">
      <c r="S31" s="83"/>
    </row>
    <row r="32" spans="2:37">
      <c r="S32" s="83"/>
    </row>
    <row r="33" spans="3:37">
      <c r="E33" t="s">
        <v>803</v>
      </c>
      <c r="F33" t="s">
        <v>804</v>
      </c>
      <c r="G33" t="s">
        <v>805</v>
      </c>
      <c r="H33" t="s">
        <v>806</v>
      </c>
      <c r="I33" t="s">
        <v>807</v>
      </c>
      <c r="J33" t="s">
        <v>808</v>
      </c>
      <c r="K33" t="s">
        <v>809</v>
      </c>
      <c r="L33" t="s">
        <v>810</v>
      </c>
      <c r="M33" t="s">
        <v>811</v>
      </c>
      <c r="N33" t="s">
        <v>812</v>
      </c>
      <c r="O33" t="s">
        <v>813</v>
      </c>
      <c r="P33" t="s">
        <v>814</v>
      </c>
      <c r="Q33" t="s">
        <v>815</v>
      </c>
      <c r="R33" t="s">
        <v>816</v>
      </c>
      <c r="S33" t="s">
        <v>817</v>
      </c>
      <c r="T33" t="s">
        <v>818</v>
      </c>
      <c r="U33" t="s">
        <v>521</v>
      </c>
    </row>
    <row r="34" spans="3:37">
      <c r="C34" s="96"/>
      <c r="D34" s="96"/>
      <c r="E34" s="96" t="s">
        <v>819</v>
      </c>
      <c r="F34" s="96">
        <v>0.13333333333333333</v>
      </c>
      <c r="G34" s="96">
        <v>0.17777777777777778</v>
      </c>
      <c r="H34" s="96">
        <v>0.2</v>
      </c>
      <c r="I34" s="96">
        <v>0.2</v>
      </c>
      <c r="J34" s="96">
        <v>0.15555555555555556</v>
      </c>
      <c r="K34" s="96">
        <v>0.13333333333333333</v>
      </c>
      <c r="L34" s="96">
        <v>0</v>
      </c>
      <c r="M34" s="96">
        <v>0</v>
      </c>
      <c r="N34" s="96">
        <v>0</v>
      </c>
      <c r="O34" s="96">
        <v>0</v>
      </c>
      <c r="P34" s="96">
        <v>0</v>
      </c>
      <c r="Q34" s="96">
        <v>0</v>
      </c>
      <c r="R34">
        <v>0</v>
      </c>
      <c r="S34">
        <v>0</v>
      </c>
      <c r="T34">
        <v>0</v>
      </c>
      <c r="U34">
        <v>450000</v>
      </c>
      <c r="W34" t="s">
        <v>820</v>
      </c>
      <c r="AG34" t="s">
        <v>737</v>
      </c>
    </row>
    <row r="35" spans="3:37">
      <c r="C35" s="96"/>
      <c r="D35" s="96"/>
      <c r="E35" s="96" t="s">
        <v>821</v>
      </c>
      <c r="F35" s="96">
        <v>0</v>
      </c>
      <c r="G35" s="96">
        <v>0</v>
      </c>
      <c r="H35" s="96">
        <v>0</v>
      </c>
      <c r="I35" s="96">
        <v>0.13333333333333333</v>
      </c>
      <c r="J35" s="96">
        <v>0.17142857142857143</v>
      </c>
      <c r="K35" s="96">
        <v>0.20952380952380953</v>
      </c>
      <c r="L35" s="96">
        <v>0.20952380952380953</v>
      </c>
      <c r="M35" s="96">
        <v>0.17142857142857143</v>
      </c>
      <c r="N35" s="96">
        <v>0.10476190476190476</v>
      </c>
      <c r="O35" s="96">
        <v>0</v>
      </c>
      <c r="P35" s="96">
        <v>0</v>
      </c>
      <c r="Q35" s="96">
        <v>0</v>
      </c>
      <c r="R35">
        <v>0</v>
      </c>
      <c r="S35">
        <v>0</v>
      </c>
      <c r="T35">
        <v>0</v>
      </c>
      <c r="U35">
        <v>525000</v>
      </c>
      <c r="W35" t="s">
        <v>737</v>
      </c>
      <c r="X35" t="s">
        <v>228</v>
      </c>
      <c r="Y35" t="s">
        <v>745</v>
      </c>
      <c r="Z35" t="s">
        <v>746</v>
      </c>
      <c r="AA35" t="s">
        <v>747</v>
      </c>
      <c r="AG35" t="s">
        <v>512</v>
      </c>
      <c r="AH35" t="s">
        <v>228</v>
      </c>
      <c r="AI35" t="s">
        <v>742</v>
      </c>
      <c r="AJ35" t="s">
        <v>743</v>
      </c>
      <c r="AK35" t="s">
        <v>744</v>
      </c>
    </row>
    <row r="36" spans="3:37">
      <c r="C36" s="96"/>
      <c r="D36" s="96"/>
      <c r="E36" s="96" t="s">
        <v>822</v>
      </c>
      <c r="F36" s="96">
        <v>0</v>
      </c>
      <c r="G36" s="96">
        <v>0</v>
      </c>
      <c r="H36" s="96">
        <v>0</v>
      </c>
      <c r="I36" s="96">
        <v>0</v>
      </c>
      <c r="J36" s="96">
        <v>0</v>
      </c>
      <c r="K36" s="96">
        <v>0</v>
      </c>
      <c r="L36" s="96">
        <v>0</v>
      </c>
      <c r="M36" s="96">
        <v>0.11428571428571428</v>
      </c>
      <c r="N36" s="96">
        <v>0.15238095238095239</v>
      </c>
      <c r="O36" s="96">
        <v>0.19047619047619047</v>
      </c>
      <c r="P36" s="96">
        <v>0.20952380952380953</v>
      </c>
      <c r="Q36" s="96">
        <v>0.19047619047619047</v>
      </c>
      <c r="R36" s="56">
        <v>0.14285714285714285</v>
      </c>
      <c r="S36">
        <v>0</v>
      </c>
      <c r="T36">
        <v>0</v>
      </c>
      <c r="U36">
        <v>525000</v>
      </c>
      <c r="W36" s="78" t="s">
        <v>823</v>
      </c>
      <c r="X36" s="78"/>
      <c r="Y36" s="78">
        <v>0.65</v>
      </c>
      <c r="Z36" s="87">
        <f>+Y36*$T$11</f>
        <v>975000000000</v>
      </c>
      <c r="AA36" s="87">
        <f>+Z36/15</f>
        <v>65000000000</v>
      </c>
    </row>
    <row r="37" spans="3:37">
      <c r="C37" s="96"/>
      <c r="D37" s="96"/>
      <c r="E37" s="96"/>
      <c r="F37" s="96"/>
      <c r="G37" s="96"/>
      <c r="H37" s="96"/>
      <c r="I37" s="96"/>
      <c r="J37" s="96"/>
      <c r="K37" s="96"/>
      <c r="L37" s="96"/>
      <c r="M37" s="96"/>
      <c r="N37" s="96"/>
      <c r="O37" s="96"/>
      <c r="P37" s="96"/>
      <c r="Q37" s="96"/>
      <c r="W37" s="78" t="s">
        <v>824</v>
      </c>
      <c r="X37" s="78"/>
      <c r="Y37" s="78">
        <v>0.12</v>
      </c>
      <c r="Z37" s="87">
        <f t="shared" ref="Z37:Z39" si="5">+Y37*$T$11</f>
        <v>180000000000</v>
      </c>
      <c r="AA37" s="87">
        <f t="shared" ref="AA37:AA39" si="6">+Z37/15</f>
        <v>12000000000</v>
      </c>
      <c r="AE37">
        <v>0.25</v>
      </c>
      <c r="AF37" t="s">
        <v>788</v>
      </c>
      <c r="AG37" s="63" t="s">
        <v>700</v>
      </c>
      <c r="AK37" s="76">
        <f>+$T$11*AE37</f>
        <v>375000000000</v>
      </c>
    </row>
    <row r="38" spans="3:37">
      <c r="C38" s="96"/>
      <c r="D38" s="96"/>
      <c r="E38" s="96"/>
      <c r="F38" s="96"/>
      <c r="G38" s="96"/>
      <c r="H38" s="96"/>
      <c r="I38" s="96"/>
      <c r="J38" s="96"/>
      <c r="K38" s="96"/>
      <c r="L38" s="96"/>
      <c r="M38" s="96"/>
      <c r="N38" s="96"/>
      <c r="O38" s="96"/>
      <c r="P38" s="96"/>
      <c r="Q38" s="96"/>
      <c r="W38" s="78" t="s">
        <v>825</v>
      </c>
      <c r="X38" s="78"/>
      <c r="Y38" s="78">
        <v>0.15</v>
      </c>
      <c r="Z38" s="87">
        <f t="shared" si="5"/>
        <v>225000000000</v>
      </c>
      <c r="AA38" s="87">
        <f t="shared" si="6"/>
        <v>15000000000</v>
      </c>
      <c r="AE38">
        <v>0.4</v>
      </c>
      <c r="AF38" t="s">
        <v>788</v>
      </c>
      <c r="AG38" s="63" t="s">
        <v>237</v>
      </c>
      <c r="AK38" s="76">
        <f t="shared" ref="AK38:AK59" si="7">+$T$11*AE38</f>
        <v>600000000000</v>
      </c>
    </row>
    <row r="39" spans="3:37">
      <c r="C39" s="96"/>
      <c r="D39" s="96"/>
      <c r="E39" s="96"/>
      <c r="F39" s="96"/>
      <c r="G39" s="96"/>
      <c r="H39" s="96"/>
      <c r="I39" s="96"/>
      <c r="J39" s="96"/>
      <c r="K39" s="96"/>
      <c r="L39" s="96"/>
      <c r="M39" s="96"/>
      <c r="N39" s="96"/>
      <c r="O39" s="96"/>
      <c r="P39" s="96"/>
      <c r="Q39" s="96"/>
      <c r="W39" s="78" t="s">
        <v>792</v>
      </c>
      <c r="X39" s="78"/>
      <c r="Y39" s="78">
        <v>0.08</v>
      </c>
      <c r="Z39" s="87">
        <f t="shared" si="5"/>
        <v>120000000000</v>
      </c>
      <c r="AA39" s="87">
        <f t="shared" si="6"/>
        <v>8000000000</v>
      </c>
      <c r="AE39">
        <v>7.0000000000000007E-2</v>
      </c>
      <c r="AF39" t="s">
        <v>793</v>
      </c>
      <c r="AG39" s="70" t="s">
        <v>706</v>
      </c>
      <c r="AK39" s="76">
        <f t="shared" si="7"/>
        <v>105000000000.00002</v>
      </c>
    </row>
    <row r="40" spans="3:37">
      <c r="C40" s="96"/>
      <c r="D40" s="96"/>
      <c r="E40" s="96"/>
      <c r="F40" s="96"/>
      <c r="G40" s="96"/>
      <c r="H40" s="96"/>
      <c r="I40" s="96"/>
      <c r="J40" s="96"/>
      <c r="K40" s="96"/>
      <c r="L40" s="96"/>
      <c r="M40" s="96"/>
      <c r="N40" s="96"/>
      <c r="O40" s="96"/>
      <c r="P40" s="96"/>
      <c r="Q40" s="96"/>
      <c r="W40" t="s">
        <v>794</v>
      </c>
      <c r="AE40">
        <v>0.03</v>
      </c>
      <c r="AF40" t="s">
        <v>793</v>
      </c>
      <c r="AG40" s="70" t="s">
        <v>707</v>
      </c>
      <c r="AK40" s="76">
        <f t="shared" si="7"/>
        <v>45000000000</v>
      </c>
    </row>
    <row r="41" spans="3:37">
      <c r="C41" s="96"/>
      <c r="D41" s="96"/>
      <c r="E41" s="96"/>
      <c r="F41" s="96"/>
      <c r="G41" s="96"/>
      <c r="H41" s="96"/>
      <c r="I41" s="96"/>
      <c r="J41" s="96"/>
      <c r="K41" s="96"/>
      <c r="L41" s="96"/>
      <c r="M41" s="96"/>
      <c r="N41" s="96"/>
      <c r="O41" s="96"/>
      <c r="P41" s="96"/>
      <c r="Q41" s="96"/>
      <c r="AE41">
        <v>0.01</v>
      </c>
      <c r="AF41" t="s">
        <v>793</v>
      </c>
      <c r="AG41" s="70" t="s">
        <v>709</v>
      </c>
      <c r="AK41" s="76">
        <f t="shared" si="7"/>
        <v>15000000000</v>
      </c>
    </row>
    <row r="42" spans="3:37">
      <c r="C42" s="96"/>
      <c r="D42" s="96"/>
      <c r="E42" s="96"/>
      <c r="F42" s="96"/>
      <c r="G42" s="96"/>
      <c r="H42" s="96"/>
      <c r="I42" s="96"/>
      <c r="J42" s="96"/>
      <c r="K42" s="96"/>
      <c r="L42" s="96"/>
      <c r="M42" s="96"/>
      <c r="N42" s="96"/>
      <c r="O42" s="96"/>
      <c r="P42" s="96"/>
      <c r="Q42" s="96"/>
      <c r="W42" t="s">
        <v>826</v>
      </c>
      <c r="AE42">
        <v>0.01</v>
      </c>
      <c r="AF42" t="s">
        <v>793</v>
      </c>
      <c r="AG42" s="70" t="s">
        <v>711</v>
      </c>
      <c r="AK42" s="76">
        <f t="shared" si="7"/>
        <v>15000000000</v>
      </c>
    </row>
    <row r="43" spans="3:37">
      <c r="W43" t="s">
        <v>827</v>
      </c>
      <c r="AE43">
        <v>0</v>
      </c>
      <c r="AF43" t="s">
        <v>793</v>
      </c>
      <c r="AG43" s="70" t="s">
        <v>712</v>
      </c>
      <c r="AK43" s="76">
        <f t="shared" si="7"/>
        <v>0</v>
      </c>
    </row>
    <row r="44" spans="3:37">
      <c r="W44" t="s">
        <v>828</v>
      </c>
      <c r="AE44">
        <v>0</v>
      </c>
      <c r="AF44" t="s">
        <v>793</v>
      </c>
      <c r="AG44" s="70" t="s">
        <v>713</v>
      </c>
      <c r="AK44" s="76">
        <f t="shared" si="7"/>
        <v>0</v>
      </c>
    </row>
    <row r="45" spans="3:37">
      <c r="AE45">
        <v>0</v>
      </c>
      <c r="AF45" t="s">
        <v>793</v>
      </c>
      <c r="AG45" s="70" t="s">
        <v>714</v>
      </c>
      <c r="AK45" s="76">
        <f t="shared" si="7"/>
        <v>0</v>
      </c>
    </row>
    <row r="46" spans="3:37">
      <c r="AE46">
        <v>0.05</v>
      </c>
      <c r="AF46" t="s">
        <v>801</v>
      </c>
      <c r="AG46" s="71" t="s">
        <v>721</v>
      </c>
      <c r="AK46" s="76">
        <f t="shared" si="7"/>
        <v>75000000000</v>
      </c>
    </row>
    <row r="47" spans="3:37">
      <c r="AE47">
        <v>0.05</v>
      </c>
      <c r="AF47" t="s">
        <v>801</v>
      </c>
      <c r="AG47" s="71" t="s">
        <v>722</v>
      </c>
      <c r="AK47" s="76">
        <f t="shared" si="7"/>
        <v>75000000000</v>
      </c>
    </row>
    <row r="48" spans="3:37">
      <c r="AE48">
        <v>0</v>
      </c>
      <c r="AF48" t="s">
        <v>801</v>
      </c>
      <c r="AG48" s="71" t="s">
        <v>723</v>
      </c>
      <c r="AK48" s="76">
        <f t="shared" si="7"/>
        <v>0</v>
      </c>
    </row>
    <row r="49" spans="5:37">
      <c r="AE49">
        <v>2.5000000000000001E-2</v>
      </c>
      <c r="AF49" t="s">
        <v>801</v>
      </c>
      <c r="AG49" s="71" t="s">
        <v>724</v>
      </c>
      <c r="AK49" s="76">
        <f t="shared" si="7"/>
        <v>37500000000</v>
      </c>
    </row>
    <row r="50" spans="5:37">
      <c r="AE50">
        <v>0</v>
      </c>
      <c r="AF50" t="s">
        <v>801</v>
      </c>
      <c r="AG50" s="71" t="s">
        <v>725</v>
      </c>
      <c r="AK50" s="76">
        <f t="shared" si="7"/>
        <v>0</v>
      </c>
    </row>
    <row r="51" spans="5:37" ht="30">
      <c r="E51" s="80"/>
      <c r="AE51">
        <v>0</v>
      </c>
      <c r="AF51" t="s">
        <v>801</v>
      </c>
      <c r="AG51" s="71" t="s">
        <v>726</v>
      </c>
      <c r="AK51" s="76">
        <f t="shared" si="7"/>
        <v>0</v>
      </c>
    </row>
    <row r="52" spans="5:37">
      <c r="E52" s="97"/>
      <c r="AE52">
        <v>2.5000000000000001E-2</v>
      </c>
      <c r="AF52" t="s">
        <v>801</v>
      </c>
      <c r="AG52" s="71" t="s">
        <v>727</v>
      </c>
      <c r="AK52" s="76">
        <f t="shared" si="7"/>
        <v>37500000000</v>
      </c>
    </row>
    <row r="53" spans="5:37" ht="15">
      <c r="E53" s="98"/>
      <c r="AE53">
        <v>0</v>
      </c>
      <c r="AF53" t="s">
        <v>801</v>
      </c>
      <c r="AG53" s="71" t="s">
        <v>248</v>
      </c>
      <c r="AK53" s="76">
        <f t="shared" si="7"/>
        <v>0</v>
      </c>
    </row>
    <row r="54" spans="5:37" ht="15">
      <c r="E54" s="98"/>
      <c r="AE54">
        <v>0</v>
      </c>
      <c r="AF54" t="s">
        <v>801</v>
      </c>
      <c r="AG54" s="71" t="s">
        <v>728</v>
      </c>
      <c r="AK54" s="76">
        <f t="shared" si="7"/>
        <v>0</v>
      </c>
    </row>
    <row r="55" spans="5:37" ht="15">
      <c r="E55" s="98"/>
      <c r="AE55">
        <v>0</v>
      </c>
      <c r="AF55" t="s">
        <v>801</v>
      </c>
      <c r="AG55" s="71" t="s">
        <v>729</v>
      </c>
      <c r="AK55" s="76">
        <f t="shared" si="7"/>
        <v>0</v>
      </c>
    </row>
    <row r="56" spans="5:37" ht="15">
      <c r="E56" s="98"/>
      <c r="AE56">
        <v>0.04</v>
      </c>
      <c r="AF56" t="s">
        <v>802</v>
      </c>
      <c r="AG56" s="75" t="s">
        <v>730</v>
      </c>
      <c r="AK56" s="76">
        <f t="shared" si="7"/>
        <v>60000000000</v>
      </c>
    </row>
    <row r="57" spans="5:37" ht="15">
      <c r="E57" s="98"/>
      <c r="AE57">
        <v>0.02</v>
      </c>
      <c r="AF57" t="s">
        <v>802</v>
      </c>
      <c r="AG57" s="75" t="s">
        <v>731</v>
      </c>
      <c r="AK57" s="76">
        <f t="shared" si="7"/>
        <v>30000000000</v>
      </c>
    </row>
    <row r="58" spans="5:37" ht="15">
      <c r="E58" s="98"/>
      <c r="AE58">
        <v>0.01</v>
      </c>
      <c r="AF58" t="s">
        <v>802</v>
      </c>
      <c r="AG58" s="75" t="s">
        <v>732</v>
      </c>
      <c r="AK58" s="76">
        <f t="shared" si="7"/>
        <v>15000000000</v>
      </c>
    </row>
    <row r="59" spans="5:37" ht="15">
      <c r="E59" s="98"/>
      <c r="AE59">
        <v>0.01</v>
      </c>
      <c r="AF59" t="s">
        <v>802</v>
      </c>
      <c r="AG59" s="75" t="s">
        <v>733</v>
      </c>
      <c r="AK59" s="76">
        <f t="shared" si="7"/>
        <v>15000000000</v>
      </c>
    </row>
    <row r="60" spans="5:37" ht="15">
      <c r="E60" s="98"/>
      <c r="AE60">
        <f>+SUM(AE37:AE59)</f>
        <v>1.0000000000000002</v>
      </c>
      <c r="AG60" t="s">
        <v>773</v>
      </c>
      <c r="AK60" s="76">
        <f>SUM(AK37:AK59)</f>
        <v>1500000000000</v>
      </c>
    </row>
    <row r="61" spans="5:37" ht="15">
      <c r="E61" s="98"/>
    </row>
    <row r="62" spans="5:37" ht="15">
      <c r="E62" s="98"/>
    </row>
    <row r="63" spans="5:37" ht="15">
      <c r="E63" s="98"/>
    </row>
    <row r="64" spans="5:37" ht="15">
      <c r="E64" s="98"/>
      <c r="W64" t="s">
        <v>829</v>
      </c>
      <c r="AG64" t="s">
        <v>737</v>
      </c>
    </row>
    <row r="65" spans="5:37" ht="15">
      <c r="E65" s="98"/>
      <c r="W65" t="s">
        <v>737</v>
      </c>
      <c r="X65" t="s">
        <v>228</v>
      </c>
      <c r="Y65" t="s">
        <v>745</v>
      </c>
      <c r="Z65" t="s">
        <v>746</v>
      </c>
      <c r="AA65" t="s">
        <v>747</v>
      </c>
      <c r="AG65" t="s">
        <v>512</v>
      </c>
      <c r="AH65" t="s">
        <v>228</v>
      </c>
      <c r="AI65" t="s">
        <v>742</v>
      </c>
      <c r="AJ65" t="s">
        <v>743</v>
      </c>
      <c r="AK65" t="s">
        <v>744</v>
      </c>
    </row>
    <row r="66" spans="5:37" ht="15">
      <c r="E66" s="98"/>
      <c r="W66" s="78" t="s">
        <v>830</v>
      </c>
      <c r="X66" s="78"/>
      <c r="Y66" s="78">
        <v>0.2</v>
      </c>
      <c r="Z66" s="87">
        <f>+Y66*$T$11</f>
        <v>300000000000</v>
      </c>
      <c r="AA66" s="87">
        <f>+Z66/15</f>
        <v>20000000000</v>
      </c>
    </row>
    <row r="67" spans="5:37" ht="15">
      <c r="E67" s="98"/>
      <c r="W67" s="78" t="s">
        <v>831</v>
      </c>
      <c r="X67" s="78"/>
      <c r="Y67" s="78">
        <v>0.1</v>
      </c>
      <c r="Z67" s="87">
        <f t="shared" ref="Z67:Z69" si="8">+Y67*$T$11</f>
        <v>150000000000</v>
      </c>
      <c r="AA67" s="87">
        <f>+Z67/15</f>
        <v>10000000000</v>
      </c>
      <c r="AE67">
        <v>0.1</v>
      </c>
      <c r="AF67" t="s">
        <v>788</v>
      </c>
      <c r="AG67" s="63" t="s">
        <v>700</v>
      </c>
      <c r="AK67" s="76">
        <f>+$T$11*AE67</f>
        <v>150000000000</v>
      </c>
    </row>
    <row r="68" spans="5:37" ht="15">
      <c r="E68" s="98"/>
      <c r="W68" s="78" t="s">
        <v>832</v>
      </c>
      <c r="X68" s="78"/>
      <c r="Y68" s="78">
        <v>0.6</v>
      </c>
      <c r="Z68" s="87">
        <f t="shared" si="8"/>
        <v>900000000000</v>
      </c>
      <c r="AA68" s="87">
        <f t="shared" ref="AA68:AA69" si="9">+Z68/15</f>
        <v>60000000000</v>
      </c>
      <c r="AE68">
        <v>0.1</v>
      </c>
      <c r="AF68" t="s">
        <v>788</v>
      </c>
      <c r="AG68" s="63" t="s">
        <v>237</v>
      </c>
      <c r="AK68" s="76">
        <f t="shared" ref="AK68:AK89" si="10">+$T$11*AE68</f>
        <v>150000000000</v>
      </c>
    </row>
    <row r="69" spans="5:37">
      <c r="W69" s="78" t="s">
        <v>833</v>
      </c>
      <c r="X69" s="78"/>
      <c r="Y69" s="78">
        <v>0.1</v>
      </c>
      <c r="Z69" s="87">
        <f t="shared" si="8"/>
        <v>150000000000</v>
      </c>
      <c r="AA69" s="87">
        <f t="shared" si="9"/>
        <v>10000000000</v>
      </c>
      <c r="AE69">
        <v>0.03</v>
      </c>
      <c r="AF69" t="s">
        <v>793</v>
      </c>
      <c r="AG69" s="70" t="s">
        <v>706</v>
      </c>
      <c r="AK69" s="76">
        <f t="shared" si="10"/>
        <v>45000000000</v>
      </c>
    </row>
    <row r="70" spans="5:37">
      <c r="W70" t="s">
        <v>794</v>
      </c>
      <c r="AE70">
        <v>0.02</v>
      </c>
      <c r="AF70" t="s">
        <v>793</v>
      </c>
      <c r="AG70" s="70" t="s">
        <v>707</v>
      </c>
      <c r="AK70" s="76">
        <f t="shared" si="10"/>
        <v>30000000000</v>
      </c>
    </row>
    <row r="71" spans="5:37">
      <c r="AE71">
        <v>0.02</v>
      </c>
      <c r="AF71" t="s">
        <v>793</v>
      </c>
      <c r="AG71" s="70" t="s">
        <v>709</v>
      </c>
      <c r="AK71" s="76">
        <f t="shared" si="10"/>
        <v>30000000000</v>
      </c>
    </row>
    <row r="72" spans="5:37">
      <c r="W72" t="s">
        <v>834</v>
      </c>
      <c r="AE72">
        <v>0.01</v>
      </c>
      <c r="AF72" t="s">
        <v>793</v>
      </c>
      <c r="AG72" s="70" t="s">
        <v>711</v>
      </c>
      <c r="AK72" s="76">
        <f t="shared" si="10"/>
        <v>15000000000</v>
      </c>
    </row>
    <row r="73" spans="5:37">
      <c r="W73" t="s">
        <v>835</v>
      </c>
      <c r="AE73">
        <v>0.02</v>
      </c>
      <c r="AF73" t="s">
        <v>793</v>
      </c>
      <c r="AG73" s="70" t="s">
        <v>712</v>
      </c>
      <c r="AK73" s="76">
        <f t="shared" si="10"/>
        <v>30000000000</v>
      </c>
    </row>
    <row r="74" spans="5:37">
      <c r="W74" t="s">
        <v>836</v>
      </c>
      <c r="AE74">
        <v>0</v>
      </c>
      <c r="AF74" t="s">
        <v>793</v>
      </c>
      <c r="AG74" s="70" t="s">
        <v>713</v>
      </c>
      <c r="AK74" s="76">
        <f t="shared" si="10"/>
        <v>0</v>
      </c>
    </row>
    <row r="75" spans="5:37">
      <c r="AE75">
        <v>0</v>
      </c>
      <c r="AF75" t="s">
        <v>793</v>
      </c>
      <c r="AG75" s="70" t="s">
        <v>714</v>
      </c>
      <c r="AK75" s="76">
        <f t="shared" si="10"/>
        <v>0</v>
      </c>
    </row>
    <row r="76" spans="5:37">
      <c r="W76" t="s">
        <v>837</v>
      </c>
      <c r="AE76">
        <v>0.03</v>
      </c>
      <c r="AF76" t="s">
        <v>801</v>
      </c>
      <c r="AG76" s="71" t="s">
        <v>721</v>
      </c>
      <c r="AK76" s="76">
        <f t="shared" si="10"/>
        <v>45000000000</v>
      </c>
    </row>
    <row r="77" spans="5:37">
      <c r="AE77">
        <v>0.45</v>
      </c>
      <c r="AF77" t="s">
        <v>801</v>
      </c>
      <c r="AG77" s="71" t="s">
        <v>722</v>
      </c>
      <c r="AK77" s="76">
        <f t="shared" si="10"/>
        <v>675000000000</v>
      </c>
    </row>
    <row r="78" spans="5:37">
      <c r="W78" t="s">
        <v>838</v>
      </c>
      <c r="AE78">
        <v>0</v>
      </c>
      <c r="AF78" t="s">
        <v>801</v>
      </c>
      <c r="AG78" s="71" t="s">
        <v>723</v>
      </c>
      <c r="AK78" s="76">
        <f t="shared" si="10"/>
        <v>0</v>
      </c>
    </row>
    <row r="79" spans="5:37">
      <c r="W79" t="s">
        <v>839</v>
      </c>
      <c r="AE79">
        <v>0</v>
      </c>
      <c r="AF79" t="s">
        <v>801</v>
      </c>
      <c r="AG79" s="71" t="s">
        <v>724</v>
      </c>
      <c r="AK79" s="76">
        <f t="shared" si="10"/>
        <v>0</v>
      </c>
    </row>
    <row r="80" spans="5:37">
      <c r="W80" t="s">
        <v>840</v>
      </c>
      <c r="AE80">
        <v>0.03</v>
      </c>
      <c r="AF80" t="s">
        <v>801</v>
      </c>
      <c r="AG80" s="71" t="s">
        <v>725</v>
      </c>
      <c r="AK80" s="76">
        <f t="shared" si="10"/>
        <v>45000000000</v>
      </c>
    </row>
    <row r="81" spans="23:37">
      <c r="AE81">
        <v>0</v>
      </c>
      <c r="AF81" t="s">
        <v>801</v>
      </c>
      <c r="AG81" s="71" t="s">
        <v>726</v>
      </c>
      <c r="AK81" s="76">
        <f t="shared" si="10"/>
        <v>0</v>
      </c>
    </row>
    <row r="82" spans="23:37">
      <c r="W82" t="s">
        <v>841</v>
      </c>
      <c r="AE82">
        <v>0.09</v>
      </c>
      <c r="AF82" t="s">
        <v>801</v>
      </c>
      <c r="AG82" s="71" t="s">
        <v>727</v>
      </c>
      <c r="AK82" s="76">
        <f t="shared" si="10"/>
        <v>135000000000</v>
      </c>
    </row>
    <row r="83" spans="23:37">
      <c r="W83" s="20"/>
      <c r="AE83">
        <v>0</v>
      </c>
      <c r="AF83" t="s">
        <v>801</v>
      </c>
      <c r="AG83" s="71" t="s">
        <v>248</v>
      </c>
      <c r="AK83" s="76">
        <f t="shared" si="10"/>
        <v>0</v>
      </c>
    </row>
    <row r="84" spans="23:37">
      <c r="W84" s="20" t="s">
        <v>842</v>
      </c>
      <c r="AE84">
        <v>0</v>
      </c>
      <c r="AF84" t="s">
        <v>801</v>
      </c>
      <c r="AG84" s="71" t="s">
        <v>728</v>
      </c>
      <c r="AK84" s="76">
        <f t="shared" si="10"/>
        <v>0</v>
      </c>
    </row>
    <row r="85" spans="23:37">
      <c r="W85" s="20" t="s">
        <v>843</v>
      </c>
      <c r="AE85">
        <v>0</v>
      </c>
      <c r="AF85" t="s">
        <v>801</v>
      </c>
      <c r="AG85" s="71" t="s">
        <v>729</v>
      </c>
      <c r="AK85" s="76">
        <f t="shared" si="10"/>
        <v>0</v>
      </c>
    </row>
    <row r="86" spans="23:37">
      <c r="W86" s="35" t="s">
        <v>844</v>
      </c>
      <c r="AE86">
        <v>0.05</v>
      </c>
      <c r="AF86" t="s">
        <v>802</v>
      </c>
      <c r="AG86" s="75" t="s">
        <v>730</v>
      </c>
      <c r="AK86" s="76">
        <f t="shared" si="10"/>
        <v>75000000000</v>
      </c>
    </row>
    <row r="87" spans="23:37">
      <c r="W87" s="35" t="s">
        <v>845</v>
      </c>
      <c r="AE87">
        <v>0.03</v>
      </c>
      <c r="AF87" t="s">
        <v>802</v>
      </c>
      <c r="AG87" s="75" t="s">
        <v>731</v>
      </c>
      <c r="AK87" s="76">
        <f t="shared" si="10"/>
        <v>45000000000</v>
      </c>
    </row>
    <row r="88" spans="23:37">
      <c r="W88" s="35" t="s">
        <v>846</v>
      </c>
      <c r="AE88">
        <v>0.01</v>
      </c>
      <c r="AF88" t="s">
        <v>802</v>
      </c>
      <c r="AG88" s="75" t="s">
        <v>732</v>
      </c>
      <c r="AK88" s="76">
        <f t="shared" si="10"/>
        <v>15000000000</v>
      </c>
    </row>
    <row r="89" spans="23:37">
      <c r="AE89">
        <v>0.01</v>
      </c>
      <c r="AF89" t="s">
        <v>802</v>
      </c>
      <c r="AG89" s="75" t="s">
        <v>733</v>
      </c>
      <c r="AK89" s="76">
        <f t="shared" si="10"/>
        <v>15000000000</v>
      </c>
    </row>
    <row r="90" spans="23:37">
      <c r="AE90">
        <f>+SUM(AE67:AE89)</f>
        <v>1</v>
      </c>
      <c r="AG90" t="s">
        <v>773</v>
      </c>
      <c r="AK90" s="76">
        <f>SUM(AK67:AK89)</f>
        <v>1500000000000</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K91"/>
  <sheetViews>
    <sheetView workbookViewId="0">
      <selection activeCell="AA6" sqref="AA6:AA9"/>
    </sheetView>
  </sheetViews>
  <sheetFormatPr defaultColWidth="11.42578125" defaultRowHeight="13.9"/>
  <cols>
    <col min="1" max="1" width="4.140625" customWidth="1"/>
    <col min="2" max="2" width="45" customWidth="1"/>
    <col min="3" max="3" width="31.42578125" customWidth="1"/>
    <col min="4" max="19" width="16.5703125" customWidth="1"/>
    <col min="20" max="20" width="21.7109375" customWidth="1"/>
    <col min="21" max="22" width="16.140625" customWidth="1"/>
    <col min="23" max="23" width="17.7109375" customWidth="1"/>
    <col min="24" max="24" width="17.140625" customWidth="1"/>
    <col min="26" max="26" width="17.140625" bestFit="1" customWidth="1"/>
    <col min="27" max="27" width="19" customWidth="1"/>
    <col min="33" max="33" width="21.42578125" customWidth="1"/>
    <col min="37" max="37" width="20.140625" bestFit="1" customWidth="1"/>
  </cols>
  <sheetData>
    <row r="1" spans="1:37" ht="82.5" customHeight="1">
      <c r="B1" s="30" t="s">
        <v>847</v>
      </c>
    </row>
    <row r="4" spans="1:37">
      <c r="B4" t="s">
        <v>734</v>
      </c>
      <c r="C4" t="s">
        <v>735</v>
      </c>
      <c r="D4" t="s">
        <v>736</v>
      </c>
      <c r="W4" t="s">
        <v>783</v>
      </c>
      <c r="AG4" t="s">
        <v>737</v>
      </c>
    </row>
    <row r="5" spans="1:37">
      <c r="B5" s="37" t="s">
        <v>738</v>
      </c>
      <c r="C5" t="s">
        <v>848</v>
      </c>
      <c r="D5">
        <v>2026</v>
      </c>
      <c r="E5">
        <v>2027</v>
      </c>
      <c r="F5">
        <v>2028</v>
      </c>
      <c r="G5">
        <v>2029</v>
      </c>
      <c r="H5">
        <v>2030</v>
      </c>
      <c r="I5">
        <v>2031</v>
      </c>
      <c r="J5">
        <v>2032</v>
      </c>
      <c r="K5">
        <v>2033</v>
      </c>
      <c r="L5">
        <v>2034</v>
      </c>
      <c r="M5">
        <v>2035</v>
      </c>
      <c r="N5">
        <v>2036</v>
      </c>
      <c r="O5">
        <v>2037</v>
      </c>
      <c r="P5">
        <v>2038</v>
      </c>
      <c r="Q5">
        <v>2039</v>
      </c>
      <c r="R5">
        <v>2040</v>
      </c>
      <c r="S5">
        <v>2041</v>
      </c>
      <c r="T5" t="s">
        <v>740</v>
      </c>
      <c r="U5" t="s">
        <v>741</v>
      </c>
      <c r="W5" t="s">
        <v>737</v>
      </c>
      <c r="X5" t="s">
        <v>228</v>
      </c>
      <c r="Y5" t="s">
        <v>745</v>
      </c>
      <c r="Z5" t="s">
        <v>746</v>
      </c>
      <c r="AA5" t="s">
        <v>747</v>
      </c>
      <c r="AG5" t="s">
        <v>512</v>
      </c>
      <c r="AH5" t="s">
        <v>228</v>
      </c>
      <c r="AI5" t="s">
        <v>742</v>
      </c>
      <c r="AJ5" t="s">
        <v>743</v>
      </c>
      <c r="AK5" t="s">
        <v>744</v>
      </c>
    </row>
    <row r="6" spans="1:37">
      <c r="W6" s="78" t="s">
        <v>785</v>
      </c>
      <c r="X6" s="78"/>
      <c r="Y6" s="78">
        <v>0.75</v>
      </c>
      <c r="Z6" s="87">
        <f>+Y6*$T$12</f>
        <v>825000000000</v>
      </c>
      <c r="AA6" s="87">
        <f>+Z6/15</f>
        <v>55000000000</v>
      </c>
    </row>
    <row r="7" spans="1:37">
      <c r="A7">
        <v>1</v>
      </c>
      <c r="B7" s="72" t="s">
        <v>849</v>
      </c>
      <c r="C7" s="29">
        <f>+Macroproyectos!$N$99*8%</f>
        <v>88000000000</v>
      </c>
      <c r="D7" s="61"/>
      <c r="E7" s="79">
        <v>88000000000</v>
      </c>
      <c r="F7" s="79"/>
      <c r="G7" s="79"/>
      <c r="H7" s="79"/>
      <c r="I7" s="79"/>
      <c r="J7" s="79"/>
      <c r="K7" s="79"/>
      <c r="L7" s="79"/>
      <c r="M7" s="79"/>
      <c r="N7" s="79"/>
      <c r="O7" s="79"/>
      <c r="P7" s="79"/>
      <c r="Q7" s="79"/>
      <c r="R7" s="79"/>
      <c r="S7" s="79"/>
      <c r="T7" s="65">
        <f>SUM(E7:S7)</f>
        <v>88000000000</v>
      </c>
      <c r="U7" s="56">
        <f>+T7/C7</f>
        <v>1</v>
      </c>
      <c r="V7" s="56"/>
      <c r="W7" s="78" t="s">
        <v>787</v>
      </c>
      <c r="X7" s="78"/>
      <c r="Y7" s="78">
        <v>0.08</v>
      </c>
      <c r="Z7" s="87">
        <f t="shared" ref="Z7:Z9" si="0">+Y7*$T$12</f>
        <v>88000000000</v>
      </c>
      <c r="AA7" s="87">
        <f t="shared" ref="AA7:AA9" si="1">+Z7/15</f>
        <v>5866666666.666667</v>
      </c>
      <c r="AE7">
        <v>0.3</v>
      </c>
      <c r="AF7" t="s">
        <v>788</v>
      </c>
      <c r="AG7" s="63" t="s">
        <v>700</v>
      </c>
      <c r="AK7" s="76">
        <f>+$T$12*AE7</f>
        <v>330000000000</v>
      </c>
    </row>
    <row r="8" spans="1:37">
      <c r="A8">
        <v>2</v>
      </c>
      <c r="B8" s="72" t="s">
        <v>850</v>
      </c>
      <c r="C8" s="29">
        <f>+Macroproyectos!$N$99*18%</f>
        <v>198000000000</v>
      </c>
      <c r="D8" s="61"/>
      <c r="E8" s="79">
        <f>+$C$8/3</f>
        <v>66000000000</v>
      </c>
      <c r="F8" s="79">
        <f t="shared" ref="F8:G8" si="2">+$C$8/3</f>
        <v>66000000000</v>
      </c>
      <c r="G8" s="79">
        <f t="shared" si="2"/>
        <v>66000000000</v>
      </c>
      <c r="H8" s="79"/>
      <c r="I8" s="79"/>
      <c r="J8" s="79"/>
      <c r="K8" s="79"/>
      <c r="L8" s="79"/>
      <c r="M8" s="79"/>
      <c r="N8" s="79"/>
      <c r="O8" s="79"/>
      <c r="P8" s="79"/>
      <c r="Q8" s="79"/>
      <c r="R8" s="79"/>
      <c r="S8" s="79"/>
      <c r="T8" s="65">
        <f t="shared" ref="T8:T11" si="3">SUM(E8:S8)</f>
        <v>198000000000</v>
      </c>
      <c r="U8" s="56"/>
      <c r="V8" s="56"/>
      <c r="W8" s="78" t="s">
        <v>790</v>
      </c>
      <c r="X8" s="78"/>
      <c r="Y8" s="78">
        <v>0.1</v>
      </c>
      <c r="Z8" s="87">
        <f t="shared" si="0"/>
        <v>110000000000</v>
      </c>
      <c r="AA8" s="87">
        <f t="shared" si="1"/>
        <v>7333333333.333333</v>
      </c>
      <c r="AG8" s="63"/>
      <c r="AK8" s="76"/>
    </row>
    <row r="9" spans="1:37">
      <c r="A9">
        <v>3</v>
      </c>
      <c r="B9" s="72" t="s">
        <v>851</v>
      </c>
      <c r="C9" s="29">
        <f>+Macroproyectos!$N$99*32%</f>
        <v>352000000000</v>
      </c>
      <c r="D9" s="61"/>
      <c r="E9" s="79"/>
      <c r="F9" s="79"/>
      <c r="G9" s="79">
        <f>+$C$9/6</f>
        <v>58666666666.666664</v>
      </c>
      <c r="H9" s="79">
        <f t="shared" ref="H9:K9" si="4">+$C$9/6</f>
        <v>58666666666.666664</v>
      </c>
      <c r="I9" s="79">
        <f t="shared" si="4"/>
        <v>58666666666.666664</v>
      </c>
      <c r="J9" s="79">
        <f t="shared" si="4"/>
        <v>58666666666.666664</v>
      </c>
      <c r="K9" s="79">
        <f t="shared" si="4"/>
        <v>58666666666.666664</v>
      </c>
      <c r="L9" s="79">
        <f>+$C$9/6</f>
        <v>58666666666.666664</v>
      </c>
      <c r="M9" s="79"/>
      <c r="N9" s="79"/>
      <c r="O9" s="79"/>
      <c r="P9" s="79"/>
      <c r="Q9" s="79"/>
      <c r="R9" s="79"/>
      <c r="S9" s="79"/>
      <c r="T9" s="65">
        <f t="shared" si="3"/>
        <v>352000000000</v>
      </c>
      <c r="U9" s="56">
        <f>+T9/C9</f>
        <v>1</v>
      </c>
      <c r="V9" s="56"/>
      <c r="W9" s="78" t="s">
        <v>792</v>
      </c>
      <c r="X9" s="78"/>
      <c r="Y9" s="78">
        <v>7.0000000000000007E-2</v>
      </c>
      <c r="Z9" s="87">
        <f t="shared" si="0"/>
        <v>77000000000</v>
      </c>
      <c r="AA9" s="87">
        <f t="shared" si="1"/>
        <v>5133333333.333333</v>
      </c>
      <c r="AE9">
        <v>0.45</v>
      </c>
      <c r="AF9" t="s">
        <v>788</v>
      </c>
      <c r="AG9" s="63" t="s">
        <v>237</v>
      </c>
      <c r="AK9" s="76">
        <f>+$T$12*AE9</f>
        <v>495000000000</v>
      </c>
    </row>
    <row r="10" spans="1:37">
      <c r="A10">
        <v>4</v>
      </c>
      <c r="B10" s="72" t="s">
        <v>852</v>
      </c>
      <c r="C10" s="29">
        <f>+Macroproyectos!$N$99*42%</f>
        <v>462000000000</v>
      </c>
      <c r="D10" s="61"/>
      <c r="E10" s="79"/>
      <c r="F10" s="79"/>
      <c r="G10" s="79"/>
      <c r="H10" s="79"/>
      <c r="I10" s="79">
        <f>+$C$10/4</f>
        <v>115500000000</v>
      </c>
      <c r="J10" s="79">
        <f t="shared" ref="J10:L10" si="5">+$C$10/4</f>
        <v>115500000000</v>
      </c>
      <c r="K10" s="79">
        <f t="shared" si="5"/>
        <v>115500000000</v>
      </c>
      <c r="L10" s="79">
        <f t="shared" si="5"/>
        <v>115500000000</v>
      </c>
      <c r="M10" s="79"/>
      <c r="N10" s="79"/>
      <c r="O10" s="79"/>
      <c r="P10" s="79"/>
      <c r="Q10" s="79"/>
      <c r="R10" s="79"/>
      <c r="S10" s="79"/>
      <c r="T10" s="65">
        <f t="shared" si="3"/>
        <v>462000000000</v>
      </c>
      <c r="U10" s="56"/>
      <c r="V10" s="56"/>
      <c r="W10" s="78"/>
      <c r="X10" s="78"/>
      <c r="Y10" s="78"/>
      <c r="Z10" s="87"/>
      <c r="AG10" s="63"/>
      <c r="AK10" s="76"/>
    </row>
    <row r="11" spans="1:37">
      <c r="B11" s="72"/>
      <c r="C11" s="29"/>
      <c r="D11" s="61"/>
      <c r="E11" s="79"/>
      <c r="F11" s="79"/>
      <c r="G11" s="79"/>
      <c r="H11" s="79"/>
      <c r="I11" s="79"/>
      <c r="J11" s="79"/>
      <c r="K11" s="79"/>
      <c r="L11" s="79"/>
      <c r="M11" s="79"/>
      <c r="N11" s="79"/>
      <c r="O11" s="79"/>
      <c r="P11" s="79"/>
      <c r="Q11" s="79"/>
      <c r="R11" s="79"/>
      <c r="S11" s="79"/>
      <c r="T11" s="65">
        <f t="shared" si="3"/>
        <v>0</v>
      </c>
      <c r="W11" t="s">
        <v>794</v>
      </c>
      <c r="AE11">
        <v>0.02</v>
      </c>
      <c r="AF11" t="s">
        <v>793</v>
      </c>
      <c r="AG11" s="70" t="s">
        <v>707</v>
      </c>
      <c r="AK11" s="76">
        <f t="shared" ref="AK11:AK30" si="6">+$T$12*AE11</f>
        <v>22000000000</v>
      </c>
    </row>
    <row r="12" spans="1:37">
      <c r="B12" t="s">
        <v>740</v>
      </c>
      <c r="C12" s="29">
        <f t="shared" ref="C12:S12" si="7">SUM(C7:C11)</f>
        <v>1100000000000</v>
      </c>
      <c r="D12" s="29">
        <f t="shared" si="7"/>
        <v>0</v>
      </c>
      <c r="E12" s="29">
        <f t="shared" si="7"/>
        <v>154000000000</v>
      </c>
      <c r="F12" s="29">
        <f t="shared" si="7"/>
        <v>66000000000</v>
      </c>
      <c r="G12" s="29">
        <f t="shared" si="7"/>
        <v>124666666666.66666</v>
      </c>
      <c r="H12" s="29">
        <f t="shared" si="7"/>
        <v>58666666666.666664</v>
      </c>
      <c r="I12" s="29">
        <f t="shared" si="7"/>
        <v>174166666666.66666</v>
      </c>
      <c r="J12" s="29">
        <f t="shared" si="7"/>
        <v>174166666666.66666</v>
      </c>
      <c r="K12" s="29">
        <f t="shared" si="7"/>
        <v>174166666666.66666</v>
      </c>
      <c r="L12" s="29">
        <f t="shared" si="7"/>
        <v>174166666666.66666</v>
      </c>
      <c r="M12" s="29">
        <f t="shared" si="7"/>
        <v>0</v>
      </c>
      <c r="N12" s="29">
        <f t="shared" si="7"/>
        <v>0</v>
      </c>
      <c r="O12" s="29">
        <f t="shared" si="7"/>
        <v>0</v>
      </c>
      <c r="P12" s="29">
        <f t="shared" si="7"/>
        <v>0</v>
      </c>
      <c r="Q12" s="29">
        <f t="shared" si="7"/>
        <v>0</v>
      </c>
      <c r="R12" s="29">
        <f t="shared" si="7"/>
        <v>0</v>
      </c>
      <c r="S12" s="29">
        <f t="shared" si="7"/>
        <v>0</v>
      </c>
      <c r="T12" s="65">
        <f>SUM(T7:T10)</f>
        <v>1100000000000</v>
      </c>
      <c r="AE12">
        <v>0</v>
      </c>
      <c r="AF12" t="s">
        <v>793</v>
      </c>
      <c r="AG12" s="70" t="s">
        <v>709</v>
      </c>
      <c r="AK12" s="76">
        <f t="shared" si="6"/>
        <v>0</v>
      </c>
    </row>
    <row r="13" spans="1:37">
      <c r="T13" s="65"/>
      <c r="W13" t="s">
        <v>795</v>
      </c>
      <c r="AE13">
        <v>0.01</v>
      </c>
      <c r="AF13" t="s">
        <v>793</v>
      </c>
      <c r="AG13" s="70" t="s">
        <v>711</v>
      </c>
      <c r="AK13" s="76">
        <f t="shared" si="6"/>
        <v>11000000000</v>
      </c>
    </row>
    <row r="14" spans="1:37">
      <c r="C14" s="29"/>
      <c r="W14" t="s">
        <v>796</v>
      </c>
      <c r="AE14">
        <v>0</v>
      </c>
      <c r="AF14" t="s">
        <v>793</v>
      </c>
      <c r="AG14" s="70" t="s">
        <v>712</v>
      </c>
      <c r="AK14" s="76">
        <f t="shared" si="6"/>
        <v>0</v>
      </c>
    </row>
    <row r="15" spans="1:37">
      <c r="B15" s="52" t="s">
        <v>752</v>
      </c>
      <c r="C15" s="53"/>
      <c r="D15" s="54"/>
      <c r="E15" t="s">
        <v>853</v>
      </c>
      <c r="G15" t="s">
        <v>854</v>
      </c>
      <c r="J15" t="s">
        <v>855</v>
      </c>
      <c r="N15" s="54"/>
      <c r="T15" s="74">
        <f>+T12*20%</f>
        <v>220000000000</v>
      </c>
      <c r="W15" t="s">
        <v>800</v>
      </c>
      <c r="AE15">
        <v>0</v>
      </c>
      <c r="AF15" t="s">
        <v>793</v>
      </c>
      <c r="AG15" s="70" t="s">
        <v>713</v>
      </c>
      <c r="AK15" s="76">
        <f t="shared" si="6"/>
        <v>0</v>
      </c>
    </row>
    <row r="16" spans="1:37">
      <c r="C16" s="29"/>
      <c r="D16" s="30"/>
      <c r="E16" s="54"/>
      <c r="F16" s="30"/>
      <c r="G16" s="54"/>
      <c r="J16" s="54"/>
      <c r="L16" s="54"/>
      <c r="N16" s="54"/>
      <c r="P16" s="54"/>
      <c r="AE16">
        <v>0</v>
      </c>
      <c r="AF16" t="s">
        <v>793</v>
      </c>
      <c r="AG16" s="70" t="s">
        <v>714</v>
      </c>
      <c r="AK16" s="76">
        <f t="shared" si="6"/>
        <v>0</v>
      </c>
    </row>
    <row r="17" spans="2:37">
      <c r="C17" s="29"/>
      <c r="E17" s="54"/>
      <c r="F17" s="54"/>
      <c r="H17" s="54"/>
      <c r="J17" s="54"/>
      <c r="N17" s="54"/>
      <c r="AE17">
        <v>7.0000000000000007E-2</v>
      </c>
      <c r="AF17" t="s">
        <v>801</v>
      </c>
      <c r="AG17" s="71" t="s">
        <v>721</v>
      </c>
      <c r="AK17" s="76">
        <f t="shared" si="6"/>
        <v>77000000000</v>
      </c>
    </row>
    <row r="18" spans="2:37">
      <c r="C18" s="29"/>
      <c r="E18" s="30"/>
      <c r="F18" s="54"/>
      <c r="H18" s="54"/>
      <c r="AE18">
        <v>0</v>
      </c>
      <c r="AF18" t="s">
        <v>801</v>
      </c>
      <c r="AG18" s="71" t="s">
        <v>722</v>
      </c>
      <c r="AK18" s="76">
        <f t="shared" si="6"/>
        <v>0</v>
      </c>
    </row>
    <row r="19" spans="2:37">
      <c r="AE19">
        <v>0</v>
      </c>
      <c r="AF19" t="s">
        <v>801</v>
      </c>
      <c r="AG19" s="71" t="s">
        <v>723</v>
      </c>
      <c r="AK19" s="76">
        <f t="shared" si="6"/>
        <v>0</v>
      </c>
    </row>
    <row r="20" spans="2:37">
      <c r="B20" s="37"/>
      <c r="AE20">
        <v>0</v>
      </c>
      <c r="AF20" t="s">
        <v>801</v>
      </c>
      <c r="AG20" s="71" t="s">
        <v>724</v>
      </c>
      <c r="AK20" s="76">
        <f t="shared" si="6"/>
        <v>0</v>
      </c>
    </row>
    <row r="21" spans="2:37">
      <c r="E21" s="57"/>
      <c r="AE21">
        <v>0</v>
      </c>
      <c r="AF21" t="s">
        <v>801</v>
      </c>
      <c r="AG21" s="71" t="s">
        <v>725</v>
      </c>
      <c r="AK21" s="76">
        <f t="shared" si="6"/>
        <v>0</v>
      </c>
    </row>
    <row r="22" spans="2:37">
      <c r="AE22">
        <v>0</v>
      </c>
      <c r="AF22" t="s">
        <v>801</v>
      </c>
      <c r="AG22" s="71" t="s">
        <v>726</v>
      </c>
      <c r="AK22" s="76">
        <f t="shared" si="6"/>
        <v>0</v>
      </c>
    </row>
    <row r="23" spans="2:37">
      <c r="AE23">
        <v>0.03</v>
      </c>
      <c r="AF23" t="s">
        <v>801</v>
      </c>
      <c r="AG23" s="71" t="s">
        <v>727</v>
      </c>
      <c r="AK23" s="76">
        <f t="shared" si="6"/>
        <v>33000000000</v>
      </c>
    </row>
    <row r="24" spans="2:37">
      <c r="S24" s="83"/>
      <c r="AE24">
        <v>0</v>
      </c>
      <c r="AF24" t="s">
        <v>801</v>
      </c>
      <c r="AG24" s="71" t="s">
        <v>248</v>
      </c>
      <c r="AK24" s="76">
        <f t="shared" si="6"/>
        <v>0</v>
      </c>
    </row>
    <row r="25" spans="2:37">
      <c r="S25" s="83"/>
      <c r="AE25">
        <v>0</v>
      </c>
      <c r="AF25" t="s">
        <v>801</v>
      </c>
      <c r="AG25" s="71" t="s">
        <v>728</v>
      </c>
      <c r="AK25" s="76">
        <f t="shared" si="6"/>
        <v>0</v>
      </c>
    </row>
    <row r="26" spans="2:37">
      <c r="S26" s="83"/>
      <c r="AE26">
        <v>0</v>
      </c>
      <c r="AF26" t="s">
        <v>801</v>
      </c>
      <c r="AG26" s="71" t="s">
        <v>729</v>
      </c>
      <c r="AK26" s="76">
        <f t="shared" si="6"/>
        <v>0</v>
      </c>
    </row>
    <row r="27" spans="2:37">
      <c r="S27" s="83"/>
      <c r="AE27">
        <v>0.04</v>
      </c>
      <c r="AF27" t="s">
        <v>802</v>
      </c>
      <c r="AG27" s="75" t="s">
        <v>730</v>
      </c>
      <c r="AK27" s="76">
        <f t="shared" si="6"/>
        <v>44000000000</v>
      </c>
    </row>
    <row r="28" spans="2:37">
      <c r="S28" s="83"/>
      <c r="AE28">
        <v>0.02</v>
      </c>
      <c r="AF28" t="s">
        <v>802</v>
      </c>
      <c r="AG28" s="75" t="s">
        <v>731</v>
      </c>
      <c r="AK28" s="76">
        <f t="shared" si="6"/>
        <v>22000000000</v>
      </c>
    </row>
    <row r="29" spans="2:37">
      <c r="S29" s="83"/>
      <c r="AE29">
        <v>0.01</v>
      </c>
      <c r="AF29" t="s">
        <v>802</v>
      </c>
      <c r="AG29" s="75" t="s">
        <v>732</v>
      </c>
      <c r="AK29" s="76">
        <f t="shared" si="6"/>
        <v>11000000000</v>
      </c>
    </row>
    <row r="30" spans="2:37">
      <c r="S30" s="83"/>
      <c r="AE30">
        <v>0</v>
      </c>
      <c r="AF30" t="s">
        <v>802</v>
      </c>
      <c r="AG30" s="75" t="s">
        <v>733</v>
      </c>
      <c r="AK30" s="76">
        <f t="shared" si="6"/>
        <v>0</v>
      </c>
    </row>
    <row r="31" spans="2:37">
      <c r="S31" s="83"/>
      <c r="AE31">
        <f>+SUM(AE7:AE30)</f>
        <v>0.95000000000000018</v>
      </c>
      <c r="AG31" t="s">
        <v>773</v>
      </c>
      <c r="AK31" s="76">
        <f>SUM(AK7:AK30)</f>
        <v>1045000000000</v>
      </c>
    </row>
    <row r="32" spans="2:37">
      <c r="S32" s="83"/>
    </row>
    <row r="33" spans="3:37">
      <c r="S33" s="83"/>
    </row>
    <row r="34" spans="3:37">
      <c r="E34" t="s">
        <v>803</v>
      </c>
      <c r="F34" t="s">
        <v>804</v>
      </c>
      <c r="G34" t="s">
        <v>805</v>
      </c>
      <c r="H34" t="s">
        <v>806</v>
      </c>
      <c r="I34" t="s">
        <v>807</v>
      </c>
      <c r="J34" t="s">
        <v>808</v>
      </c>
      <c r="K34" t="s">
        <v>809</v>
      </c>
      <c r="L34" t="s">
        <v>810</v>
      </c>
      <c r="M34" t="s">
        <v>811</v>
      </c>
      <c r="N34" t="s">
        <v>812</v>
      </c>
      <c r="O34" t="s">
        <v>813</v>
      </c>
      <c r="P34" t="s">
        <v>814</v>
      </c>
      <c r="Q34" t="s">
        <v>815</v>
      </c>
      <c r="R34" t="s">
        <v>816</v>
      </c>
      <c r="S34" t="s">
        <v>817</v>
      </c>
      <c r="T34" t="s">
        <v>818</v>
      </c>
      <c r="U34" t="s">
        <v>521</v>
      </c>
    </row>
    <row r="35" spans="3:37">
      <c r="C35" s="96"/>
      <c r="D35" s="96"/>
      <c r="E35" s="96" t="s">
        <v>819</v>
      </c>
      <c r="F35" s="96">
        <v>0.13333333333333333</v>
      </c>
      <c r="G35" s="96">
        <v>0.17777777777777778</v>
      </c>
      <c r="H35" s="96">
        <v>0.2</v>
      </c>
      <c r="I35" s="96">
        <v>0.2</v>
      </c>
      <c r="J35" s="96">
        <v>0.15555555555555556</v>
      </c>
      <c r="K35" s="96">
        <v>0.13333333333333333</v>
      </c>
      <c r="L35" s="96">
        <v>0</v>
      </c>
      <c r="M35" s="96">
        <v>0</v>
      </c>
      <c r="N35" s="96">
        <v>0</v>
      </c>
      <c r="O35" s="96">
        <v>0</v>
      </c>
      <c r="P35" s="96">
        <v>0</v>
      </c>
      <c r="Q35" s="96">
        <v>0</v>
      </c>
      <c r="R35">
        <v>0</v>
      </c>
      <c r="S35">
        <v>0</v>
      </c>
      <c r="T35">
        <v>0</v>
      </c>
      <c r="U35">
        <v>450000</v>
      </c>
      <c r="W35" t="s">
        <v>820</v>
      </c>
      <c r="AG35" t="s">
        <v>737</v>
      </c>
    </row>
    <row r="36" spans="3:37">
      <c r="C36" s="96"/>
      <c r="D36" s="96"/>
      <c r="E36" s="96" t="s">
        <v>821</v>
      </c>
      <c r="F36" s="96">
        <v>0</v>
      </c>
      <c r="G36" s="96">
        <v>0</v>
      </c>
      <c r="H36" s="96">
        <v>0</v>
      </c>
      <c r="I36" s="96">
        <v>0.13333333333333333</v>
      </c>
      <c r="J36" s="96">
        <v>0.17142857142857143</v>
      </c>
      <c r="K36" s="96">
        <v>0.20952380952380953</v>
      </c>
      <c r="L36" s="96">
        <v>0.20952380952380953</v>
      </c>
      <c r="M36" s="96">
        <v>0.17142857142857143</v>
      </c>
      <c r="N36" s="96">
        <v>0.10476190476190476</v>
      </c>
      <c r="O36" s="96">
        <v>0</v>
      </c>
      <c r="P36" s="96">
        <v>0</v>
      </c>
      <c r="Q36" s="96">
        <v>0</v>
      </c>
      <c r="R36">
        <v>0</v>
      </c>
      <c r="S36">
        <v>0</v>
      </c>
      <c r="T36">
        <v>0</v>
      </c>
      <c r="U36">
        <v>525000</v>
      </c>
      <c r="W36" t="s">
        <v>737</v>
      </c>
      <c r="X36" t="s">
        <v>228</v>
      </c>
      <c r="Y36" t="s">
        <v>745</v>
      </c>
      <c r="Z36" t="s">
        <v>746</v>
      </c>
      <c r="AA36" t="s">
        <v>747</v>
      </c>
      <c r="AG36" t="s">
        <v>512</v>
      </c>
      <c r="AH36" t="s">
        <v>228</v>
      </c>
      <c r="AI36" t="s">
        <v>742</v>
      </c>
      <c r="AJ36" t="s">
        <v>743</v>
      </c>
      <c r="AK36" t="s">
        <v>744</v>
      </c>
    </row>
    <row r="37" spans="3:37">
      <c r="C37" s="96"/>
      <c r="D37" s="96"/>
      <c r="E37" s="96" t="s">
        <v>822</v>
      </c>
      <c r="F37" s="96">
        <v>0</v>
      </c>
      <c r="G37" s="96">
        <v>0</v>
      </c>
      <c r="H37" s="96">
        <v>0</v>
      </c>
      <c r="I37" s="96">
        <v>0</v>
      </c>
      <c r="J37" s="96">
        <v>0</v>
      </c>
      <c r="K37" s="96">
        <v>0</v>
      </c>
      <c r="L37" s="96">
        <v>0</v>
      </c>
      <c r="M37" s="96">
        <v>0.11428571428571428</v>
      </c>
      <c r="N37" s="96">
        <v>0.15238095238095239</v>
      </c>
      <c r="O37" s="96">
        <v>0.19047619047619047</v>
      </c>
      <c r="P37" s="96">
        <v>0.20952380952380953</v>
      </c>
      <c r="Q37" s="96">
        <v>0.19047619047619047</v>
      </c>
      <c r="R37" s="56">
        <v>0.14285714285714285</v>
      </c>
      <c r="S37">
        <v>0</v>
      </c>
      <c r="T37">
        <v>0</v>
      </c>
      <c r="U37">
        <v>525000</v>
      </c>
      <c r="W37" s="78" t="s">
        <v>823</v>
      </c>
      <c r="X37" s="78"/>
      <c r="Y37" s="78">
        <v>0.65</v>
      </c>
      <c r="Z37" s="87">
        <f>+Y37*$T$12</f>
        <v>715000000000</v>
      </c>
      <c r="AA37" s="87">
        <f>+Z37/15</f>
        <v>47666666666.666664</v>
      </c>
    </row>
    <row r="38" spans="3:37">
      <c r="C38" s="96"/>
      <c r="D38" s="96"/>
      <c r="E38" s="96"/>
      <c r="F38" s="96"/>
      <c r="G38" s="96"/>
      <c r="H38" s="96"/>
      <c r="I38" s="96"/>
      <c r="J38" s="96"/>
      <c r="K38" s="96"/>
      <c r="L38" s="96"/>
      <c r="M38" s="96"/>
      <c r="N38" s="96"/>
      <c r="O38" s="96"/>
      <c r="P38" s="96"/>
      <c r="Q38" s="96"/>
      <c r="W38" s="78" t="s">
        <v>824</v>
      </c>
      <c r="X38" s="78"/>
      <c r="Y38" s="78">
        <v>0.12</v>
      </c>
      <c r="Z38" s="87">
        <f t="shared" ref="Z38:Z40" si="8">+Y38*$T$12</f>
        <v>132000000000</v>
      </c>
      <c r="AA38" s="87">
        <f t="shared" ref="AA38:AA40" si="9">+Z38/15</f>
        <v>8800000000</v>
      </c>
      <c r="AE38">
        <v>0.25</v>
      </c>
      <c r="AF38" t="s">
        <v>788</v>
      </c>
      <c r="AG38" s="63" t="s">
        <v>700</v>
      </c>
      <c r="AK38" s="76">
        <f>+$T$12*AE38</f>
        <v>275000000000</v>
      </c>
    </row>
    <row r="39" spans="3:37">
      <c r="C39" s="96"/>
      <c r="D39" s="96"/>
      <c r="E39" s="96"/>
      <c r="F39" s="96"/>
      <c r="G39" s="96"/>
      <c r="H39" s="96"/>
      <c r="I39" s="96"/>
      <c r="J39" s="96"/>
      <c r="K39" s="96"/>
      <c r="L39" s="96"/>
      <c r="M39" s="96"/>
      <c r="N39" s="96"/>
      <c r="O39" s="96"/>
      <c r="P39" s="96"/>
      <c r="Q39" s="96"/>
      <c r="W39" s="78" t="s">
        <v>825</v>
      </c>
      <c r="X39" s="78"/>
      <c r="Y39" s="78">
        <v>0.15</v>
      </c>
      <c r="Z39" s="87">
        <f t="shared" si="8"/>
        <v>165000000000</v>
      </c>
      <c r="AA39" s="87">
        <f t="shared" si="9"/>
        <v>11000000000</v>
      </c>
      <c r="AE39">
        <v>0.4</v>
      </c>
      <c r="AF39" t="s">
        <v>788</v>
      </c>
      <c r="AG39" s="63" t="s">
        <v>237</v>
      </c>
      <c r="AK39" s="76">
        <f t="shared" ref="AK39:AK60" si="10">+$T$12*AE39</f>
        <v>440000000000</v>
      </c>
    </row>
    <row r="40" spans="3:37">
      <c r="C40" s="96"/>
      <c r="D40" s="96"/>
      <c r="E40" s="96"/>
      <c r="F40" s="96"/>
      <c r="G40" s="96"/>
      <c r="H40" s="96"/>
      <c r="I40" s="96"/>
      <c r="J40" s="96"/>
      <c r="K40" s="96"/>
      <c r="L40" s="96"/>
      <c r="M40" s="96"/>
      <c r="N40" s="96"/>
      <c r="O40" s="96"/>
      <c r="P40" s="96"/>
      <c r="Q40" s="96"/>
      <c r="W40" s="78" t="s">
        <v>792</v>
      </c>
      <c r="X40" s="78"/>
      <c r="Y40" s="78">
        <v>0.08</v>
      </c>
      <c r="Z40" s="87">
        <f t="shared" si="8"/>
        <v>88000000000</v>
      </c>
      <c r="AA40" s="87">
        <f t="shared" si="9"/>
        <v>5866666666.666667</v>
      </c>
      <c r="AE40">
        <v>7.0000000000000007E-2</v>
      </c>
      <c r="AF40" t="s">
        <v>793</v>
      </c>
      <c r="AG40" s="70" t="s">
        <v>706</v>
      </c>
      <c r="AK40" s="76">
        <f t="shared" si="10"/>
        <v>77000000000</v>
      </c>
    </row>
    <row r="41" spans="3:37">
      <c r="C41" s="96"/>
      <c r="D41" s="96"/>
      <c r="E41" s="96"/>
      <c r="F41" s="96"/>
      <c r="G41" s="96"/>
      <c r="H41" s="96"/>
      <c r="I41" s="96"/>
      <c r="J41" s="96"/>
      <c r="K41" s="96"/>
      <c r="L41" s="96"/>
      <c r="M41" s="96"/>
      <c r="N41" s="96"/>
      <c r="O41" s="96"/>
      <c r="P41" s="96"/>
      <c r="Q41" s="96"/>
      <c r="W41" t="s">
        <v>794</v>
      </c>
      <c r="AE41">
        <v>0.03</v>
      </c>
      <c r="AF41" t="s">
        <v>793</v>
      </c>
      <c r="AG41" s="70" t="s">
        <v>707</v>
      </c>
      <c r="AK41" s="76">
        <f t="shared" si="10"/>
        <v>33000000000</v>
      </c>
    </row>
    <row r="42" spans="3:37">
      <c r="C42" s="96"/>
      <c r="D42" s="96"/>
      <c r="E42" s="96"/>
      <c r="F42" s="96"/>
      <c r="G42" s="96"/>
      <c r="H42" s="96"/>
      <c r="I42" s="96"/>
      <c r="J42" s="96"/>
      <c r="K42" s="96"/>
      <c r="L42" s="96"/>
      <c r="M42" s="96"/>
      <c r="N42" s="96"/>
      <c r="O42" s="96"/>
      <c r="P42" s="96"/>
      <c r="Q42" s="96"/>
      <c r="AE42">
        <v>0.01</v>
      </c>
      <c r="AF42" t="s">
        <v>793</v>
      </c>
      <c r="AG42" s="70" t="s">
        <v>709</v>
      </c>
      <c r="AK42" s="76">
        <f t="shared" si="10"/>
        <v>11000000000</v>
      </c>
    </row>
    <row r="43" spans="3:37">
      <c r="C43" s="96"/>
      <c r="D43" s="96"/>
      <c r="E43" s="96" t="s">
        <v>856</v>
      </c>
      <c r="F43" s="96"/>
      <c r="G43" s="96"/>
      <c r="H43" s="96"/>
      <c r="I43" s="96"/>
      <c r="J43" s="96"/>
      <c r="K43" s="96"/>
      <c r="L43" s="96"/>
      <c r="M43" s="96"/>
      <c r="N43" s="96"/>
      <c r="O43" s="96"/>
      <c r="P43" s="96"/>
      <c r="Q43" s="96"/>
      <c r="W43" t="s">
        <v>826</v>
      </c>
      <c r="AE43">
        <v>0.01</v>
      </c>
      <c r="AF43" t="s">
        <v>793</v>
      </c>
      <c r="AG43" s="70" t="s">
        <v>711</v>
      </c>
      <c r="AK43" s="76">
        <f t="shared" si="10"/>
        <v>11000000000</v>
      </c>
    </row>
    <row r="44" spans="3:37">
      <c r="W44" t="s">
        <v>827</v>
      </c>
      <c r="AE44">
        <v>0</v>
      </c>
      <c r="AF44" t="s">
        <v>793</v>
      </c>
      <c r="AG44" s="70" t="s">
        <v>712</v>
      </c>
      <c r="AK44" s="76">
        <f t="shared" si="10"/>
        <v>0</v>
      </c>
    </row>
    <row r="45" spans="3:37">
      <c r="E45" t="s">
        <v>857</v>
      </c>
      <c r="W45" t="s">
        <v>828</v>
      </c>
      <c r="AE45">
        <v>0</v>
      </c>
      <c r="AF45" t="s">
        <v>793</v>
      </c>
      <c r="AG45" s="70" t="s">
        <v>713</v>
      </c>
      <c r="AK45" s="76">
        <f t="shared" si="10"/>
        <v>0</v>
      </c>
    </row>
    <row r="46" spans="3:37">
      <c r="E46" t="s">
        <v>858</v>
      </c>
      <c r="AE46">
        <v>0</v>
      </c>
      <c r="AF46" t="s">
        <v>793</v>
      </c>
      <c r="AG46" s="70" t="s">
        <v>714</v>
      </c>
      <c r="AK46" s="76">
        <f t="shared" si="10"/>
        <v>0</v>
      </c>
    </row>
    <row r="47" spans="3:37">
      <c r="E47" t="s">
        <v>859</v>
      </c>
      <c r="AE47">
        <v>0.05</v>
      </c>
      <c r="AF47" t="s">
        <v>801</v>
      </c>
      <c r="AG47" s="71" t="s">
        <v>721</v>
      </c>
      <c r="AK47" s="76">
        <f t="shared" si="10"/>
        <v>55000000000</v>
      </c>
    </row>
    <row r="48" spans="3:37">
      <c r="E48" t="s">
        <v>860</v>
      </c>
      <c r="AE48">
        <v>0.05</v>
      </c>
      <c r="AF48" t="s">
        <v>801</v>
      </c>
      <c r="AG48" s="71" t="s">
        <v>722</v>
      </c>
      <c r="AK48" s="76">
        <f t="shared" si="10"/>
        <v>55000000000</v>
      </c>
    </row>
    <row r="49" spans="5:37">
      <c r="AE49">
        <v>0</v>
      </c>
      <c r="AF49" t="s">
        <v>801</v>
      </c>
      <c r="AG49" s="71" t="s">
        <v>723</v>
      </c>
      <c r="AK49" s="76">
        <f t="shared" si="10"/>
        <v>0</v>
      </c>
    </row>
    <row r="50" spans="5:37">
      <c r="AE50">
        <v>2.5000000000000001E-2</v>
      </c>
      <c r="AF50" t="s">
        <v>801</v>
      </c>
      <c r="AG50" s="71" t="s">
        <v>724</v>
      </c>
      <c r="AK50" s="76">
        <f t="shared" si="10"/>
        <v>27500000000</v>
      </c>
    </row>
    <row r="51" spans="5:37">
      <c r="AE51">
        <v>0</v>
      </c>
      <c r="AF51" t="s">
        <v>801</v>
      </c>
      <c r="AG51" s="71" t="s">
        <v>725</v>
      </c>
      <c r="AK51" s="76">
        <f t="shared" si="10"/>
        <v>0</v>
      </c>
    </row>
    <row r="52" spans="5:37" ht="30">
      <c r="E52" s="80" t="s">
        <v>861</v>
      </c>
      <c r="AE52">
        <v>0</v>
      </c>
      <c r="AF52" t="s">
        <v>801</v>
      </c>
      <c r="AG52" s="71" t="s">
        <v>726</v>
      </c>
      <c r="AK52" s="76">
        <f t="shared" si="10"/>
        <v>0</v>
      </c>
    </row>
    <row r="53" spans="5:37">
      <c r="E53" s="97"/>
      <c r="AE53">
        <v>2.5000000000000001E-2</v>
      </c>
      <c r="AF53" t="s">
        <v>801</v>
      </c>
      <c r="AG53" s="71" t="s">
        <v>727</v>
      </c>
      <c r="AK53" s="76">
        <f t="shared" si="10"/>
        <v>27500000000</v>
      </c>
    </row>
    <row r="54" spans="5:37" ht="15">
      <c r="E54" s="98" t="s">
        <v>862</v>
      </c>
      <c r="AE54">
        <v>0</v>
      </c>
      <c r="AF54" t="s">
        <v>801</v>
      </c>
      <c r="AG54" s="71" t="s">
        <v>248</v>
      </c>
      <c r="AK54" s="76">
        <f t="shared" si="10"/>
        <v>0</v>
      </c>
    </row>
    <row r="55" spans="5:37" ht="15">
      <c r="E55" s="98" t="s">
        <v>863</v>
      </c>
      <c r="AE55">
        <v>0</v>
      </c>
      <c r="AF55" t="s">
        <v>801</v>
      </c>
      <c r="AG55" s="71" t="s">
        <v>728</v>
      </c>
      <c r="AK55" s="76">
        <f t="shared" si="10"/>
        <v>0</v>
      </c>
    </row>
    <row r="56" spans="5:37" ht="15">
      <c r="E56" s="98" t="s">
        <v>864</v>
      </c>
      <c r="AE56">
        <v>0</v>
      </c>
      <c r="AF56" t="s">
        <v>801</v>
      </c>
      <c r="AG56" s="71" t="s">
        <v>729</v>
      </c>
      <c r="AK56" s="76">
        <f t="shared" si="10"/>
        <v>0</v>
      </c>
    </row>
    <row r="57" spans="5:37" ht="15">
      <c r="E57" s="98" t="s">
        <v>865</v>
      </c>
      <c r="AE57">
        <v>0.04</v>
      </c>
      <c r="AF57" t="s">
        <v>802</v>
      </c>
      <c r="AG57" s="75" t="s">
        <v>730</v>
      </c>
      <c r="AK57" s="76">
        <f t="shared" si="10"/>
        <v>44000000000</v>
      </c>
    </row>
    <row r="58" spans="5:37" ht="15">
      <c r="E58" s="98" t="s">
        <v>866</v>
      </c>
      <c r="AE58">
        <v>0.02</v>
      </c>
      <c r="AF58" t="s">
        <v>802</v>
      </c>
      <c r="AG58" s="75" t="s">
        <v>731</v>
      </c>
      <c r="AK58" s="76">
        <f t="shared" si="10"/>
        <v>22000000000</v>
      </c>
    </row>
    <row r="59" spans="5:37" ht="15">
      <c r="E59" s="98" t="s">
        <v>867</v>
      </c>
      <c r="AE59">
        <v>0.01</v>
      </c>
      <c r="AF59" t="s">
        <v>802</v>
      </c>
      <c r="AG59" s="75" t="s">
        <v>732</v>
      </c>
      <c r="AK59" s="76">
        <f t="shared" si="10"/>
        <v>11000000000</v>
      </c>
    </row>
    <row r="60" spans="5:37" ht="15">
      <c r="E60" s="98" t="s">
        <v>868</v>
      </c>
      <c r="AE60">
        <v>0.01</v>
      </c>
      <c r="AF60" t="s">
        <v>802</v>
      </c>
      <c r="AG60" s="75" t="s">
        <v>733</v>
      </c>
      <c r="AK60" s="76">
        <f t="shared" si="10"/>
        <v>11000000000</v>
      </c>
    </row>
    <row r="61" spans="5:37" ht="15">
      <c r="E61" s="98" t="s">
        <v>869</v>
      </c>
      <c r="AE61">
        <f>+SUM(AE38:AE60)</f>
        <v>1.0000000000000002</v>
      </c>
      <c r="AG61" t="s">
        <v>773</v>
      </c>
      <c r="AK61" s="76">
        <f>SUM(AK38:AK60)</f>
        <v>1100000000000</v>
      </c>
    </row>
    <row r="62" spans="5:37" ht="15">
      <c r="E62" s="98" t="s">
        <v>870</v>
      </c>
    </row>
    <row r="63" spans="5:37" ht="15">
      <c r="E63" s="98" t="s">
        <v>871</v>
      </c>
    </row>
    <row r="64" spans="5:37" ht="15">
      <c r="E64" s="98" t="s">
        <v>872</v>
      </c>
    </row>
    <row r="65" spans="5:37" ht="15">
      <c r="E65" s="98" t="s">
        <v>873</v>
      </c>
      <c r="W65" t="s">
        <v>829</v>
      </c>
      <c r="AG65" t="s">
        <v>737</v>
      </c>
    </row>
    <row r="66" spans="5:37" ht="15">
      <c r="E66" s="98" t="s">
        <v>874</v>
      </c>
      <c r="W66" t="s">
        <v>737</v>
      </c>
      <c r="X66" t="s">
        <v>228</v>
      </c>
      <c r="Y66" t="s">
        <v>745</v>
      </c>
      <c r="Z66" t="s">
        <v>746</v>
      </c>
      <c r="AG66" t="s">
        <v>512</v>
      </c>
      <c r="AH66" t="s">
        <v>228</v>
      </c>
      <c r="AI66" t="s">
        <v>742</v>
      </c>
      <c r="AJ66" t="s">
        <v>743</v>
      </c>
      <c r="AK66" t="s">
        <v>744</v>
      </c>
    </row>
    <row r="67" spans="5:37" ht="15">
      <c r="E67" s="98" t="s">
        <v>875</v>
      </c>
      <c r="W67" s="78" t="s">
        <v>830</v>
      </c>
      <c r="X67" s="78"/>
      <c r="Y67" s="78">
        <v>0.2</v>
      </c>
      <c r="Z67" s="87">
        <f>+Y67*$T$12</f>
        <v>220000000000</v>
      </c>
    </row>
    <row r="68" spans="5:37" ht="15">
      <c r="E68" s="98" t="s">
        <v>876</v>
      </c>
      <c r="W68" s="78" t="s">
        <v>831</v>
      </c>
      <c r="X68" s="78"/>
      <c r="Y68" s="78">
        <v>0.1</v>
      </c>
      <c r="Z68" s="87">
        <f t="shared" ref="Z68:Z70" si="11">+Y68*$T$12</f>
        <v>110000000000</v>
      </c>
      <c r="AE68">
        <v>0.1</v>
      </c>
      <c r="AF68" t="s">
        <v>788</v>
      </c>
      <c r="AG68" s="63" t="s">
        <v>700</v>
      </c>
      <c r="AK68" s="76">
        <f>+$T$12*AE68</f>
        <v>110000000000</v>
      </c>
    </row>
    <row r="69" spans="5:37" ht="15">
      <c r="E69" s="98" t="s">
        <v>877</v>
      </c>
      <c r="W69" s="78" t="s">
        <v>832</v>
      </c>
      <c r="X69" s="78"/>
      <c r="Y69" s="78">
        <v>0.6</v>
      </c>
      <c r="Z69" s="87">
        <f t="shared" si="11"/>
        <v>660000000000</v>
      </c>
      <c r="AE69">
        <v>0.1</v>
      </c>
      <c r="AF69" t="s">
        <v>788</v>
      </c>
      <c r="AG69" s="63" t="s">
        <v>237</v>
      </c>
      <c r="AK69" s="76">
        <f t="shared" ref="AK69:AK90" si="12">+$T$12*AE69</f>
        <v>110000000000</v>
      </c>
    </row>
    <row r="70" spans="5:37">
      <c r="W70" s="78" t="s">
        <v>833</v>
      </c>
      <c r="X70" s="78"/>
      <c r="Y70" s="78">
        <v>0.1</v>
      </c>
      <c r="Z70" s="87">
        <f t="shared" si="11"/>
        <v>110000000000</v>
      </c>
      <c r="AE70">
        <v>0.03</v>
      </c>
      <c r="AF70" t="s">
        <v>793</v>
      </c>
      <c r="AG70" s="70" t="s">
        <v>706</v>
      </c>
      <c r="AK70" s="76">
        <f t="shared" si="12"/>
        <v>33000000000</v>
      </c>
    </row>
    <row r="71" spans="5:37">
      <c r="W71" t="s">
        <v>794</v>
      </c>
      <c r="AE71">
        <v>0.02</v>
      </c>
      <c r="AF71" t="s">
        <v>793</v>
      </c>
      <c r="AG71" s="70" t="s">
        <v>707</v>
      </c>
      <c r="AK71" s="76">
        <f t="shared" si="12"/>
        <v>22000000000</v>
      </c>
    </row>
    <row r="72" spans="5:37">
      <c r="AE72">
        <v>0.02</v>
      </c>
      <c r="AF72" t="s">
        <v>793</v>
      </c>
      <c r="AG72" s="70" t="s">
        <v>709</v>
      </c>
      <c r="AK72" s="76">
        <f t="shared" si="12"/>
        <v>22000000000</v>
      </c>
    </row>
    <row r="73" spans="5:37">
      <c r="W73" t="s">
        <v>834</v>
      </c>
      <c r="AE73">
        <v>0.01</v>
      </c>
      <c r="AF73" t="s">
        <v>793</v>
      </c>
      <c r="AG73" s="70" t="s">
        <v>711</v>
      </c>
      <c r="AK73" s="76">
        <f t="shared" si="12"/>
        <v>11000000000</v>
      </c>
    </row>
    <row r="74" spans="5:37">
      <c r="W74" t="s">
        <v>835</v>
      </c>
      <c r="AE74">
        <v>0.02</v>
      </c>
      <c r="AF74" t="s">
        <v>793</v>
      </c>
      <c r="AG74" s="70" t="s">
        <v>712</v>
      </c>
      <c r="AK74" s="76">
        <f t="shared" si="12"/>
        <v>22000000000</v>
      </c>
    </row>
    <row r="75" spans="5:37">
      <c r="W75" t="s">
        <v>836</v>
      </c>
      <c r="AE75">
        <v>0</v>
      </c>
      <c r="AF75" t="s">
        <v>793</v>
      </c>
      <c r="AG75" s="70" t="s">
        <v>713</v>
      </c>
      <c r="AK75" s="76">
        <f t="shared" si="12"/>
        <v>0</v>
      </c>
    </row>
    <row r="76" spans="5:37">
      <c r="AE76">
        <v>0</v>
      </c>
      <c r="AF76" t="s">
        <v>793</v>
      </c>
      <c r="AG76" s="70" t="s">
        <v>714</v>
      </c>
      <c r="AK76" s="76">
        <f t="shared" si="12"/>
        <v>0</v>
      </c>
    </row>
    <row r="77" spans="5:37">
      <c r="W77" t="s">
        <v>837</v>
      </c>
      <c r="AE77">
        <v>0.03</v>
      </c>
      <c r="AF77" t="s">
        <v>801</v>
      </c>
      <c r="AG77" s="71" t="s">
        <v>721</v>
      </c>
      <c r="AK77" s="76">
        <f t="shared" si="12"/>
        <v>33000000000</v>
      </c>
    </row>
    <row r="78" spans="5:37">
      <c r="AE78">
        <v>0.45</v>
      </c>
      <c r="AF78" t="s">
        <v>801</v>
      </c>
      <c r="AG78" s="71" t="s">
        <v>722</v>
      </c>
      <c r="AK78" s="76">
        <f t="shared" si="12"/>
        <v>495000000000</v>
      </c>
    </row>
    <row r="79" spans="5:37">
      <c r="W79" t="s">
        <v>838</v>
      </c>
      <c r="AE79">
        <v>0</v>
      </c>
      <c r="AF79" t="s">
        <v>801</v>
      </c>
      <c r="AG79" s="71" t="s">
        <v>723</v>
      </c>
      <c r="AK79" s="76">
        <f t="shared" si="12"/>
        <v>0</v>
      </c>
    </row>
    <row r="80" spans="5:37">
      <c r="W80" t="s">
        <v>839</v>
      </c>
      <c r="AE80">
        <v>0</v>
      </c>
      <c r="AF80" t="s">
        <v>801</v>
      </c>
      <c r="AG80" s="71" t="s">
        <v>724</v>
      </c>
      <c r="AK80" s="76">
        <f t="shared" si="12"/>
        <v>0</v>
      </c>
    </row>
    <row r="81" spans="23:37">
      <c r="W81" t="s">
        <v>840</v>
      </c>
      <c r="AE81">
        <v>0.03</v>
      </c>
      <c r="AF81" t="s">
        <v>801</v>
      </c>
      <c r="AG81" s="71" t="s">
        <v>725</v>
      </c>
      <c r="AK81" s="76">
        <f t="shared" si="12"/>
        <v>33000000000</v>
      </c>
    </row>
    <row r="82" spans="23:37">
      <c r="AE82">
        <v>0</v>
      </c>
      <c r="AF82" t="s">
        <v>801</v>
      </c>
      <c r="AG82" s="71" t="s">
        <v>726</v>
      </c>
      <c r="AK82" s="76">
        <f t="shared" si="12"/>
        <v>0</v>
      </c>
    </row>
    <row r="83" spans="23:37">
      <c r="W83" t="s">
        <v>841</v>
      </c>
      <c r="AE83">
        <v>0.09</v>
      </c>
      <c r="AF83" t="s">
        <v>801</v>
      </c>
      <c r="AG83" s="71" t="s">
        <v>727</v>
      </c>
      <c r="AK83" s="76">
        <f t="shared" si="12"/>
        <v>99000000000</v>
      </c>
    </row>
    <row r="84" spans="23:37">
      <c r="W84" s="20"/>
      <c r="AE84">
        <v>0</v>
      </c>
      <c r="AF84" t="s">
        <v>801</v>
      </c>
      <c r="AG84" s="71" t="s">
        <v>248</v>
      </c>
      <c r="AK84" s="76">
        <f t="shared" si="12"/>
        <v>0</v>
      </c>
    </row>
    <row r="85" spans="23:37">
      <c r="W85" s="20" t="s">
        <v>842</v>
      </c>
      <c r="AE85">
        <v>0</v>
      </c>
      <c r="AF85" t="s">
        <v>801</v>
      </c>
      <c r="AG85" s="71" t="s">
        <v>728</v>
      </c>
      <c r="AK85" s="76">
        <f t="shared" si="12"/>
        <v>0</v>
      </c>
    </row>
    <row r="86" spans="23:37">
      <c r="W86" s="20" t="s">
        <v>843</v>
      </c>
      <c r="AE86">
        <v>0</v>
      </c>
      <c r="AF86" t="s">
        <v>801</v>
      </c>
      <c r="AG86" s="71" t="s">
        <v>729</v>
      </c>
      <c r="AK86" s="76">
        <f t="shared" si="12"/>
        <v>0</v>
      </c>
    </row>
    <row r="87" spans="23:37">
      <c r="W87" s="35" t="s">
        <v>844</v>
      </c>
      <c r="AE87">
        <v>0.05</v>
      </c>
      <c r="AF87" t="s">
        <v>802</v>
      </c>
      <c r="AG87" s="75" t="s">
        <v>730</v>
      </c>
      <c r="AK87" s="76">
        <f t="shared" si="12"/>
        <v>55000000000</v>
      </c>
    </row>
    <row r="88" spans="23:37">
      <c r="W88" s="35" t="s">
        <v>845</v>
      </c>
      <c r="AE88">
        <v>0.03</v>
      </c>
      <c r="AF88" t="s">
        <v>802</v>
      </c>
      <c r="AG88" s="75" t="s">
        <v>731</v>
      </c>
      <c r="AK88" s="76">
        <f t="shared" si="12"/>
        <v>33000000000</v>
      </c>
    </row>
    <row r="89" spans="23:37">
      <c r="W89" s="35" t="s">
        <v>846</v>
      </c>
      <c r="AE89">
        <v>0.01</v>
      </c>
      <c r="AF89" t="s">
        <v>802</v>
      </c>
      <c r="AG89" s="75" t="s">
        <v>732</v>
      </c>
      <c r="AK89" s="76">
        <f t="shared" si="12"/>
        <v>11000000000</v>
      </c>
    </row>
    <row r="90" spans="23:37">
      <c r="AE90">
        <v>0.01</v>
      </c>
      <c r="AF90" t="s">
        <v>802</v>
      </c>
      <c r="AG90" s="75" t="s">
        <v>733</v>
      </c>
      <c r="AK90" s="76">
        <f t="shared" si="12"/>
        <v>11000000000</v>
      </c>
    </row>
    <row r="91" spans="23:37">
      <c r="AE91">
        <f>+SUM(AE68:AE90)</f>
        <v>1</v>
      </c>
      <c r="AG91" t="s">
        <v>773</v>
      </c>
      <c r="AK91" s="76">
        <f>SUM(AK68:AK90)</f>
        <v>1100000000000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F48"/>
  <sheetViews>
    <sheetView zoomScale="66" zoomScaleNormal="66" workbookViewId="0">
      <selection activeCell="B5" sqref="B5"/>
    </sheetView>
  </sheetViews>
  <sheetFormatPr defaultColWidth="11.42578125" defaultRowHeight="13.9"/>
  <cols>
    <col min="1" max="1" width="5.140625" customWidth="1"/>
    <col min="2" max="2" width="33.85546875" customWidth="1"/>
    <col min="3" max="3" width="31.85546875" customWidth="1"/>
    <col min="4" max="4" width="25" customWidth="1"/>
    <col min="5" max="5" width="23.140625" customWidth="1"/>
    <col min="6" max="6" width="23.42578125" customWidth="1"/>
    <col min="7" max="7" width="21.5703125" customWidth="1"/>
    <col min="8" max="8" width="30.42578125" customWidth="1"/>
    <col min="9" max="9" width="23.140625" customWidth="1"/>
    <col min="10" max="10" width="19" bestFit="1" customWidth="1"/>
    <col min="11" max="11" width="22.42578125" customWidth="1"/>
    <col min="12" max="12" width="23.5703125" customWidth="1"/>
    <col min="13" max="13" width="19.42578125" customWidth="1"/>
    <col min="14" max="14" width="19" bestFit="1" customWidth="1"/>
    <col min="15" max="15" width="25.42578125" customWidth="1"/>
    <col min="16" max="16" width="16.5703125" customWidth="1"/>
    <col min="20" max="20" width="23.42578125" bestFit="1" customWidth="1"/>
    <col min="21" max="21" width="14.7109375" customWidth="1"/>
    <col min="22" max="24" width="18.140625" customWidth="1"/>
    <col min="25" max="26" width="22.5703125" customWidth="1"/>
    <col min="27" max="27" width="18.140625" customWidth="1"/>
    <col min="28" max="28" width="16.42578125" customWidth="1"/>
    <col min="31" max="31" width="21.7109375" customWidth="1"/>
    <col min="32" max="32" width="22.42578125" customWidth="1"/>
  </cols>
  <sheetData>
    <row r="1" spans="1:32">
      <c r="B1" t="s">
        <v>734</v>
      </c>
      <c r="C1" t="s">
        <v>735</v>
      </c>
      <c r="D1" t="s">
        <v>736</v>
      </c>
      <c r="AB1" t="s">
        <v>737</v>
      </c>
    </row>
    <row r="2" spans="1:32">
      <c r="B2" s="37" t="s">
        <v>738</v>
      </c>
      <c r="C2" t="s">
        <v>878</v>
      </c>
      <c r="D2">
        <v>2026</v>
      </c>
      <c r="E2">
        <v>2027</v>
      </c>
      <c r="F2">
        <v>2028</v>
      </c>
      <c r="G2">
        <v>2029</v>
      </c>
      <c r="H2">
        <v>2030</v>
      </c>
      <c r="I2">
        <v>2031</v>
      </c>
      <c r="J2">
        <v>2032</v>
      </c>
      <c r="K2">
        <v>2033</v>
      </c>
      <c r="L2">
        <v>2034</v>
      </c>
      <c r="M2">
        <v>2035</v>
      </c>
      <c r="N2">
        <v>2036</v>
      </c>
      <c r="O2">
        <v>2037</v>
      </c>
      <c r="P2">
        <v>2038</v>
      </c>
      <c r="Q2">
        <v>2039</v>
      </c>
      <c r="R2">
        <v>2040</v>
      </c>
      <c r="S2">
        <v>2041</v>
      </c>
      <c r="T2" t="s">
        <v>740</v>
      </c>
      <c r="U2" t="s">
        <v>741</v>
      </c>
      <c r="AB2" t="s">
        <v>512</v>
      </c>
      <c r="AC2" t="s">
        <v>228</v>
      </c>
      <c r="AD2" t="s">
        <v>742</v>
      </c>
      <c r="AE2" t="s">
        <v>743</v>
      </c>
      <c r="AF2" t="s">
        <v>744</v>
      </c>
    </row>
    <row r="3" spans="1:32">
      <c r="V3" t="s">
        <v>737</v>
      </c>
      <c r="W3" t="s">
        <v>228</v>
      </c>
      <c r="X3" t="s">
        <v>745</v>
      </c>
      <c r="Y3" t="s">
        <v>746</v>
      </c>
      <c r="Z3" t="s">
        <v>747</v>
      </c>
    </row>
    <row r="4" spans="1:32">
      <c r="A4">
        <v>1</v>
      </c>
      <c r="B4" s="72" t="s">
        <v>88</v>
      </c>
      <c r="C4" s="29">
        <f>+Macroproyectos!N15</f>
        <v>55000000000</v>
      </c>
      <c r="D4" s="61"/>
      <c r="E4" s="79">
        <f>+$C4*C$39</f>
        <v>18333333333.333332</v>
      </c>
      <c r="F4" s="79">
        <f>+$C4*D$39</f>
        <v>18333333333.333332</v>
      </c>
      <c r="G4" s="79">
        <f>+$C4*E$39</f>
        <v>18333333333.333332</v>
      </c>
      <c r="H4" s="79">
        <f t="shared" ref="H4:S4" si="0">+$C4*F$39</f>
        <v>0</v>
      </c>
      <c r="I4" s="79">
        <f t="shared" si="0"/>
        <v>0</v>
      </c>
      <c r="J4" s="79">
        <f t="shared" si="0"/>
        <v>0</v>
      </c>
      <c r="K4" s="79">
        <f t="shared" si="0"/>
        <v>0</v>
      </c>
      <c r="L4" s="79">
        <f t="shared" si="0"/>
        <v>0</v>
      </c>
      <c r="M4" s="79">
        <f t="shared" si="0"/>
        <v>0</v>
      </c>
      <c r="N4" s="79">
        <f t="shared" si="0"/>
        <v>0</v>
      </c>
      <c r="O4" s="79">
        <f t="shared" si="0"/>
        <v>0</v>
      </c>
      <c r="P4" s="79">
        <f t="shared" si="0"/>
        <v>0</v>
      </c>
      <c r="Q4" s="79">
        <f t="shared" si="0"/>
        <v>0</v>
      </c>
      <c r="R4" s="79">
        <f t="shared" si="0"/>
        <v>0</v>
      </c>
      <c r="S4" s="79">
        <f t="shared" si="0"/>
        <v>0</v>
      </c>
      <c r="T4" s="65">
        <f>+SUM(D4:S4)</f>
        <v>55000000000</v>
      </c>
      <c r="U4" s="56">
        <f>+T4/C4</f>
        <v>1</v>
      </c>
      <c r="V4" s="78" t="s">
        <v>748</v>
      </c>
      <c r="W4" s="78"/>
      <c r="X4" s="78">
        <v>0.65</v>
      </c>
      <c r="Y4" s="87">
        <f>+$T$14*X4</f>
        <v>5236400000000</v>
      </c>
      <c r="Z4" s="87">
        <f>+Y4/15</f>
        <v>349093333333.33331</v>
      </c>
      <c r="AA4" s="56">
        <v>0.3</v>
      </c>
      <c r="AB4" s="63" t="s">
        <v>700</v>
      </c>
      <c r="AE4" s="76">
        <f>+X4*T14</f>
        <v>5236400000000</v>
      </c>
      <c r="AF4" s="76">
        <f>+AA4*$T$14</f>
        <v>2416800000000</v>
      </c>
    </row>
    <row r="5" spans="1:32">
      <c r="A5">
        <v>2</v>
      </c>
      <c r="B5" s="86" t="s">
        <v>92</v>
      </c>
      <c r="C5" s="29">
        <f>+Macroproyectos!N16</f>
        <v>96000000000</v>
      </c>
      <c r="D5" s="82"/>
      <c r="E5" s="79">
        <f>+$C5*C$40</f>
        <v>0</v>
      </c>
      <c r="F5" s="79">
        <f t="shared" ref="F5:S5" si="1">+$C5*D$40</f>
        <v>0</v>
      </c>
      <c r="G5" s="79">
        <f t="shared" si="1"/>
        <v>24000000000</v>
      </c>
      <c r="H5" s="79">
        <f t="shared" si="1"/>
        <v>24000000000</v>
      </c>
      <c r="I5" s="79">
        <f t="shared" si="1"/>
        <v>24000000000</v>
      </c>
      <c r="J5" s="79">
        <f t="shared" si="1"/>
        <v>24000000000</v>
      </c>
      <c r="K5" s="79">
        <f t="shared" si="1"/>
        <v>0</v>
      </c>
      <c r="L5" s="79">
        <f t="shared" si="1"/>
        <v>0</v>
      </c>
      <c r="M5" s="79">
        <f t="shared" si="1"/>
        <v>0</v>
      </c>
      <c r="N5" s="79">
        <f t="shared" si="1"/>
        <v>0</v>
      </c>
      <c r="O5" s="79">
        <f t="shared" si="1"/>
        <v>0</v>
      </c>
      <c r="P5" s="79">
        <f t="shared" si="1"/>
        <v>0</v>
      </c>
      <c r="Q5" s="79">
        <f t="shared" si="1"/>
        <v>0</v>
      </c>
      <c r="R5" s="79">
        <f t="shared" si="1"/>
        <v>0</v>
      </c>
      <c r="S5" s="79">
        <f t="shared" si="1"/>
        <v>0</v>
      </c>
      <c r="T5" s="65">
        <f t="shared" ref="T5:T13" si="2">+SUM(D5:S5)</f>
        <v>96000000000</v>
      </c>
      <c r="U5" s="56">
        <f t="shared" ref="U5:U14" si="3">+T5/C5</f>
        <v>1</v>
      </c>
      <c r="V5" s="78" t="s">
        <v>749</v>
      </c>
      <c r="W5" s="78"/>
      <c r="X5" s="78">
        <v>0.1</v>
      </c>
      <c r="Y5" s="87">
        <f t="shared" ref="Y5:Y7" si="4">+$T$14*X5</f>
        <v>805600000000</v>
      </c>
      <c r="Z5" s="87">
        <f t="shared" ref="Z5:Z7" si="5">+Y5/15</f>
        <v>53706666666.666664</v>
      </c>
      <c r="AA5" s="56">
        <v>0.35</v>
      </c>
      <c r="AB5" s="63" t="s">
        <v>237</v>
      </c>
      <c r="AF5" s="76">
        <f>+AA5*$T$14</f>
        <v>2819600000000</v>
      </c>
    </row>
    <row r="6" spans="1:32">
      <c r="A6">
        <v>3</v>
      </c>
      <c r="B6" s="72" t="s">
        <v>17</v>
      </c>
      <c r="C6" s="29">
        <f>+Macroproyectos!N17</f>
        <v>7480000000000</v>
      </c>
      <c r="D6" s="61"/>
      <c r="E6" s="79">
        <f>+$C6*C$41</f>
        <v>1496000000000</v>
      </c>
      <c r="F6" s="79">
        <f t="shared" ref="F6:S6" si="6">+$C6*D$41</f>
        <v>1496000000000</v>
      </c>
      <c r="G6" s="79">
        <f t="shared" si="6"/>
        <v>1496000000000</v>
      </c>
      <c r="H6" s="79">
        <f t="shared" si="6"/>
        <v>1496000000000</v>
      </c>
      <c r="I6" s="79">
        <f t="shared" si="6"/>
        <v>1496000000000</v>
      </c>
      <c r="J6" s="79">
        <f t="shared" si="6"/>
        <v>0</v>
      </c>
      <c r="K6" s="79">
        <f t="shared" si="6"/>
        <v>0</v>
      </c>
      <c r="L6" s="79">
        <f t="shared" si="6"/>
        <v>0</v>
      </c>
      <c r="M6" s="79">
        <f t="shared" si="6"/>
        <v>0</v>
      </c>
      <c r="N6" s="79">
        <f t="shared" si="6"/>
        <v>0</v>
      </c>
      <c r="O6" s="79">
        <f t="shared" si="6"/>
        <v>0</v>
      </c>
      <c r="P6" s="79">
        <f t="shared" si="6"/>
        <v>0</v>
      </c>
      <c r="Q6" s="79">
        <f t="shared" si="6"/>
        <v>0</v>
      </c>
      <c r="R6" s="79">
        <f t="shared" si="6"/>
        <v>0</v>
      </c>
      <c r="S6" s="79">
        <f t="shared" si="6"/>
        <v>0</v>
      </c>
      <c r="T6" s="65">
        <f t="shared" si="2"/>
        <v>7480000000000</v>
      </c>
      <c r="U6" s="56">
        <f t="shared" si="3"/>
        <v>1</v>
      </c>
      <c r="V6" s="78" t="s">
        <v>750</v>
      </c>
      <c r="W6" s="78"/>
      <c r="X6" s="78">
        <v>0.1</v>
      </c>
      <c r="Y6" s="87">
        <f t="shared" si="4"/>
        <v>805600000000</v>
      </c>
      <c r="Z6" s="87">
        <f t="shared" si="5"/>
        <v>53706666666.666664</v>
      </c>
      <c r="AA6" s="56">
        <v>0.06</v>
      </c>
      <c r="AB6" s="70" t="s">
        <v>706</v>
      </c>
      <c r="AE6" s="76">
        <f>+X5*T14</f>
        <v>805600000000</v>
      </c>
      <c r="AF6" s="76">
        <f>+AA6*$T$14</f>
        <v>483360000000</v>
      </c>
    </row>
    <row r="7" spans="1:32">
      <c r="A7">
        <v>4</v>
      </c>
      <c r="B7" s="86" t="s">
        <v>94</v>
      </c>
      <c r="C7" s="29">
        <f>+Macroproyectos!N18</f>
        <v>36000000000</v>
      </c>
      <c r="D7" s="61"/>
      <c r="E7" s="79">
        <f>+$C7*C$42</f>
        <v>12000000000</v>
      </c>
      <c r="F7" s="79">
        <f t="shared" ref="F7:S7" si="7">+$C7*D$42</f>
        <v>12000000000</v>
      </c>
      <c r="G7" s="79">
        <f t="shared" si="7"/>
        <v>12000000000</v>
      </c>
      <c r="H7" s="79">
        <f t="shared" si="7"/>
        <v>0</v>
      </c>
      <c r="I7" s="79">
        <f t="shared" si="7"/>
        <v>0</v>
      </c>
      <c r="J7" s="79">
        <f t="shared" si="7"/>
        <v>0</v>
      </c>
      <c r="K7" s="79">
        <f t="shared" si="7"/>
        <v>0</v>
      </c>
      <c r="L7" s="79">
        <f t="shared" si="7"/>
        <v>0</v>
      </c>
      <c r="M7" s="79">
        <f t="shared" si="7"/>
        <v>0</v>
      </c>
      <c r="N7" s="79">
        <f t="shared" si="7"/>
        <v>0</v>
      </c>
      <c r="O7" s="79">
        <f t="shared" si="7"/>
        <v>0</v>
      </c>
      <c r="P7" s="79">
        <f t="shared" si="7"/>
        <v>0</v>
      </c>
      <c r="Q7" s="79">
        <f t="shared" si="7"/>
        <v>0</v>
      </c>
      <c r="R7" s="79">
        <f t="shared" si="7"/>
        <v>0</v>
      </c>
      <c r="S7" s="79">
        <f t="shared" si="7"/>
        <v>0</v>
      </c>
      <c r="T7" s="65">
        <f t="shared" si="2"/>
        <v>36000000000</v>
      </c>
      <c r="U7" s="56">
        <f t="shared" si="3"/>
        <v>1</v>
      </c>
      <c r="V7" s="78" t="s">
        <v>751</v>
      </c>
      <c r="W7" s="78"/>
      <c r="X7" s="78">
        <v>0.15</v>
      </c>
      <c r="Y7" s="87">
        <f t="shared" si="4"/>
        <v>1208400000000</v>
      </c>
      <c r="Z7" s="87">
        <f t="shared" si="5"/>
        <v>80560000000</v>
      </c>
      <c r="AA7" s="56">
        <v>0.02</v>
      </c>
      <c r="AB7" s="70" t="s">
        <v>707</v>
      </c>
      <c r="AF7" s="76">
        <f>+AA7*$T$14</f>
        <v>161120000000</v>
      </c>
    </row>
    <row r="8" spans="1:32">
      <c r="A8">
        <v>5</v>
      </c>
      <c r="B8" s="72" t="s">
        <v>97</v>
      </c>
      <c r="C8" s="29">
        <f>+Macroproyectos!N19</f>
        <v>18000000000</v>
      </c>
      <c r="D8" s="61"/>
      <c r="E8" s="79">
        <f>+$C8*C$43</f>
        <v>9000000000</v>
      </c>
      <c r="F8" s="79">
        <f t="shared" ref="F8:S8" si="8">+$C8*D$43</f>
        <v>9000000000</v>
      </c>
      <c r="G8" s="79">
        <f t="shared" si="8"/>
        <v>0</v>
      </c>
      <c r="H8" s="79">
        <f t="shared" si="8"/>
        <v>0</v>
      </c>
      <c r="I8" s="79">
        <f t="shared" si="8"/>
        <v>0</v>
      </c>
      <c r="J8" s="79">
        <f t="shared" si="8"/>
        <v>0</v>
      </c>
      <c r="K8" s="79">
        <f t="shared" si="8"/>
        <v>0</v>
      </c>
      <c r="L8" s="79">
        <f t="shared" si="8"/>
        <v>0</v>
      </c>
      <c r="M8" s="79">
        <f t="shared" si="8"/>
        <v>0</v>
      </c>
      <c r="N8" s="79">
        <f t="shared" si="8"/>
        <v>0</v>
      </c>
      <c r="O8" s="79">
        <f t="shared" si="8"/>
        <v>0</v>
      </c>
      <c r="P8" s="79">
        <f t="shared" si="8"/>
        <v>0</v>
      </c>
      <c r="Q8" s="79">
        <f t="shared" si="8"/>
        <v>0</v>
      </c>
      <c r="R8" s="79">
        <f t="shared" si="8"/>
        <v>0</v>
      </c>
      <c r="S8" s="79">
        <f t="shared" si="8"/>
        <v>0</v>
      </c>
      <c r="T8" s="65">
        <f t="shared" si="2"/>
        <v>18000000000</v>
      </c>
      <c r="U8" s="56">
        <f t="shared" si="3"/>
        <v>1</v>
      </c>
      <c r="V8" s="56"/>
      <c r="W8" s="56"/>
      <c r="X8" s="56"/>
      <c r="Y8" s="56"/>
      <c r="Z8" s="56"/>
      <c r="AA8" s="56">
        <v>8.0000000000000002E-3</v>
      </c>
      <c r="AB8" s="70" t="s">
        <v>709</v>
      </c>
      <c r="AF8" s="76">
        <f>+AA8*$T$14</f>
        <v>64448000000</v>
      </c>
    </row>
    <row r="9" spans="1:32">
      <c r="A9">
        <v>6</v>
      </c>
      <c r="B9" s="86" t="s">
        <v>100</v>
      </c>
      <c r="C9" s="29">
        <f>+Macroproyectos!N20</f>
        <v>50400000000</v>
      </c>
      <c r="D9" s="61"/>
      <c r="E9" s="79">
        <f>+$C9*C$44</f>
        <v>0</v>
      </c>
      <c r="F9" s="79">
        <f t="shared" ref="F9:S9" si="9">+$C9*D$44</f>
        <v>0</v>
      </c>
      <c r="G9" s="79">
        <f t="shared" si="9"/>
        <v>0</v>
      </c>
      <c r="H9" s="79">
        <f t="shared" si="9"/>
        <v>12600000000</v>
      </c>
      <c r="I9" s="79">
        <f t="shared" si="9"/>
        <v>12600000000</v>
      </c>
      <c r="J9" s="79">
        <f t="shared" si="9"/>
        <v>12600000000</v>
      </c>
      <c r="K9" s="79">
        <f t="shared" si="9"/>
        <v>12600000000</v>
      </c>
      <c r="L9" s="79">
        <f t="shared" si="9"/>
        <v>0</v>
      </c>
      <c r="M9" s="79">
        <f t="shared" si="9"/>
        <v>0</v>
      </c>
      <c r="N9" s="79">
        <f t="shared" si="9"/>
        <v>0</v>
      </c>
      <c r="O9" s="79">
        <f t="shared" si="9"/>
        <v>0</v>
      </c>
      <c r="P9" s="79">
        <f t="shared" si="9"/>
        <v>0</v>
      </c>
      <c r="Q9" s="79">
        <f t="shared" si="9"/>
        <v>0</v>
      </c>
      <c r="R9" s="79">
        <f t="shared" si="9"/>
        <v>0</v>
      </c>
      <c r="S9" s="79">
        <f t="shared" si="9"/>
        <v>0</v>
      </c>
      <c r="T9" s="65">
        <f t="shared" si="2"/>
        <v>50400000000</v>
      </c>
      <c r="U9" s="56">
        <f t="shared" si="3"/>
        <v>1</v>
      </c>
      <c r="V9" s="56"/>
      <c r="W9" s="56"/>
      <c r="X9" s="56"/>
      <c r="Y9" s="56"/>
      <c r="Z9" s="56"/>
      <c r="AA9" s="56"/>
      <c r="AB9" s="70"/>
      <c r="AF9" s="76"/>
    </row>
    <row r="10" spans="1:32">
      <c r="A10">
        <v>7</v>
      </c>
      <c r="B10" s="72" t="s">
        <v>42</v>
      </c>
      <c r="C10" s="29">
        <f>+Macroproyectos!N21</f>
        <v>90000000000</v>
      </c>
      <c r="D10" s="61"/>
      <c r="E10" s="79">
        <f>+$C10*C$45</f>
        <v>22500000000</v>
      </c>
      <c r="F10" s="79">
        <f>+$C10*D$45</f>
        <v>22500000000</v>
      </c>
      <c r="G10" s="79">
        <f>+$C10*E$45</f>
        <v>22500000000</v>
      </c>
      <c r="H10" s="79">
        <f t="shared" ref="H10:S10" si="10">+$C10*F$45</f>
        <v>22500000000</v>
      </c>
      <c r="I10" s="79">
        <f t="shared" si="10"/>
        <v>0</v>
      </c>
      <c r="J10" s="79">
        <f t="shared" si="10"/>
        <v>0</v>
      </c>
      <c r="K10" s="79">
        <f t="shared" si="10"/>
        <v>0</v>
      </c>
      <c r="L10" s="79">
        <f t="shared" si="10"/>
        <v>0</v>
      </c>
      <c r="M10" s="79">
        <f t="shared" si="10"/>
        <v>0</v>
      </c>
      <c r="N10" s="79">
        <f t="shared" si="10"/>
        <v>0</v>
      </c>
      <c r="O10" s="79">
        <f t="shared" si="10"/>
        <v>0</v>
      </c>
      <c r="P10" s="79">
        <f t="shared" si="10"/>
        <v>0</v>
      </c>
      <c r="Q10" s="79">
        <f t="shared" si="10"/>
        <v>0</v>
      </c>
      <c r="R10" s="79">
        <f t="shared" si="10"/>
        <v>0</v>
      </c>
      <c r="S10" s="79">
        <f t="shared" si="10"/>
        <v>0</v>
      </c>
      <c r="T10" s="65">
        <f t="shared" si="2"/>
        <v>90000000000</v>
      </c>
      <c r="U10" s="56">
        <f t="shared" si="3"/>
        <v>1</v>
      </c>
      <c r="V10" s="56"/>
      <c r="W10" s="56"/>
      <c r="X10" s="56"/>
      <c r="Y10" s="56"/>
      <c r="Z10" s="56"/>
      <c r="AA10" s="56"/>
      <c r="AB10" s="70"/>
      <c r="AF10" s="76"/>
    </row>
    <row r="11" spans="1:32">
      <c r="A11">
        <v>8</v>
      </c>
      <c r="B11" s="51" t="s">
        <v>106</v>
      </c>
      <c r="C11" s="29">
        <f>+Macroproyectos!N22</f>
        <v>157500000000</v>
      </c>
      <c r="D11" s="61"/>
      <c r="E11" s="79">
        <f>+$C11*C$46</f>
        <v>0</v>
      </c>
      <c r="F11" s="79">
        <f t="shared" ref="F11:S11" si="11">+$C11*D$46</f>
        <v>0</v>
      </c>
      <c r="G11" s="79">
        <f t="shared" si="11"/>
        <v>0</v>
      </c>
      <c r="H11" s="79">
        <f t="shared" si="11"/>
        <v>0</v>
      </c>
      <c r="I11" s="79">
        <f t="shared" si="11"/>
        <v>0</v>
      </c>
      <c r="J11" s="79">
        <f t="shared" si="11"/>
        <v>31500000000</v>
      </c>
      <c r="K11" s="79">
        <f t="shared" si="11"/>
        <v>31500000000</v>
      </c>
      <c r="L11" s="79">
        <f t="shared" si="11"/>
        <v>31500000000</v>
      </c>
      <c r="M11" s="79">
        <f t="shared" si="11"/>
        <v>31500000000</v>
      </c>
      <c r="N11" s="79">
        <f t="shared" si="11"/>
        <v>31500000000</v>
      </c>
      <c r="O11" s="79">
        <f t="shared" si="11"/>
        <v>0</v>
      </c>
      <c r="P11" s="79">
        <f t="shared" si="11"/>
        <v>0</v>
      </c>
      <c r="Q11" s="79">
        <f t="shared" si="11"/>
        <v>0</v>
      </c>
      <c r="R11" s="79">
        <f t="shared" si="11"/>
        <v>0</v>
      </c>
      <c r="S11" s="79">
        <f t="shared" si="11"/>
        <v>0</v>
      </c>
      <c r="T11" s="65">
        <f t="shared" si="2"/>
        <v>157500000000</v>
      </c>
      <c r="U11" s="56">
        <f t="shared" si="3"/>
        <v>1</v>
      </c>
      <c r="V11" s="56"/>
      <c r="W11" s="56"/>
      <c r="X11" s="56"/>
      <c r="Y11" s="56"/>
      <c r="Z11" s="56"/>
      <c r="AA11" s="56"/>
      <c r="AB11" s="70"/>
      <c r="AF11" s="76"/>
    </row>
    <row r="12" spans="1:32">
      <c r="A12">
        <v>9</v>
      </c>
      <c r="B12" s="72" t="s">
        <v>108</v>
      </c>
      <c r="C12" s="29">
        <f>+Macroproyectos!N23</f>
        <v>27500000000</v>
      </c>
      <c r="D12" s="61"/>
      <c r="E12" s="79">
        <f>+$C12*C$47</f>
        <v>0</v>
      </c>
      <c r="F12" s="79">
        <f t="shared" ref="F12:S12" si="12">+$C12*D$47</f>
        <v>0</v>
      </c>
      <c r="G12" s="79">
        <f t="shared" si="12"/>
        <v>0</v>
      </c>
      <c r="H12" s="79">
        <f t="shared" si="12"/>
        <v>9166666666.666666</v>
      </c>
      <c r="I12" s="79">
        <f t="shared" si="12"/>
        <v>9166666666.666666</v>
      </c>
      <c r="J12" s="79">
        <f t="shared" si="12"/>
        <v>9166666666.666666</v>
      </c>
      <c r="K12" s="79">
        <f t="shared" si="12"/>
        <v>0</v>
      </c>
      <c r="L12" s="79">
        <f t="shared" si="12"/>
        <v>0</v>
      </c>
      <c r="M12" s="79">
        <f t="shared" si="12"/>
        <v>0</v>
      </c>
      <c r="N12" s="79">
        <f t="shared" si="12"/>
        <v>0</v>
      </c>
      <c r="O12" s="79">
        <f t="shared" si="12"/>
        <v>0</v>
      </c>
      <c r="P12" s="79">
        <f t="shared" si="12"/>
        <v>0</v>
      </c>
      <c r="Q12" s="79">
        <f t="shared" si="12"/>
        <v>0</v>
      </c>
      <c r="R12" s="79">
        <f t="shared" si="12"/>
        <v>0</v>
      </c>
      <c r="S12" s="79">
        <f t="shared" si="12"/>
        <v>0</v>
      </c>
      <c r="T12" s="65">
        <f t="shared" si="2"/>
        <v>27500000000</v>
      </c>
      <c r="U12" s="56">
        <f t="shared" si="3"/>
        <v>1</v>
      </c>
      <c r="V12" s="56"/>
      <c r="W12" s="56"/>
      <c r="X12" s="56"/>
      <c r="Y12" s="56"/>
      <c r="Z12" s="56"/>
      <c r="AA12" s="56"/>
      <c r="AB12" s="70"/>
      <c r="AF12" s="76"/>
    </row>
    <row r="13" spans="1:32">
      <c r="A13">
        <v>10</v>
      </c>
      <c r="B13" s="51" t="s">
        <v>110</v>
      </c>
      <c r="C13" s="29">
        <f>+Macroproyectos!N24</f>
        <v>45600000000</v>
      </c>
      <c r="D13" s="61"/>
      <c r="E13" s="79">
        <f>+$C13*C$48</f>
        <v>0</v>
      </c>
      <c r="F13" s="79">
        <f>+$C13*D$48</f>
        <v>0</v>
      </c>
      <c r="G13" s="79">
        <f>+$C13*E$48</f>
        <v>0</v>
      </c>
      <c r="H13" s="79">
        <f t="shared" ref="H13:S13" si="13">+$C13*F$48</f>
        <v>0</v>
      </c>
      <c r="I13" s="79">
        <f t="shared" si="13"/>
        <v>0</v>
      </c>
      <c r="J13" s="79">
        <f t="shared" si="13"/>
        <v>0</v>
      </c>
      <c r="K13" s="79">
        <f t="shared" si="13"/>
        <v>9120000000</v>
      </c>
      <c r="L13" s="79">
        <f t="shared" si="13"/>
        <v>9120000000</v>
      </c>
      <c r="M13" s="79">
        <f t="shared" si="13"/>
        <v>9120000000</v>
      </c>
      <c r="N13" s="79">
        <f t="shared" si="13"/>
        <v>9120000000</v>
      </c>
      <c r="O13" s="79">
        <f t="shared" si="13"/>
        <v>9120000000</v>
      </c>
      <c r="P13" s="79">
        <f t="shared" si="13"/>
        <v>0</v>
      </c>
      <c r="Q13" s="79">
        <f t="shared" si="13"/>
        <v>0</v>
      </c>
      <c r="R13" s="79">
        <f t="shared" si="13"/>
        <v>0</v>
      </c>
      <c r="S13" s="79">
        <f t="shared" si="13"/>
        <v>0</v>
      </c>
      <c r="T13" s="65">
        <f t="shared" si="2"/>
        <v>45600000000</v>
      </c>
      <c r="U13" s="56">
        <f t="shared" si="3"/>
        <v>1</v>
      </c>
      <c r="V13" s="56"/>
      <c r="W13" s="56"/>
      <c r="X13" s="56"/>
      <c r="Y13" s="56"/>
      <c r="Z13" s="56"/>
      <c r="AA13" s="56"/>
      <c r="AB13" s="70"/>
      <c r="AF13" s="76"/>
    </row>
    <row r="14" spans="1:32">
      <c r="B14" t="s">
        <v>740</v>
      </c>
      <c r="C14" s="29">
        <f>+SUM(C4:C13)</f>
        <v>8056000000000</v>
      </c>
      <c r="D14" s="62"/>
      <c r="E14" s="79"/>
      <c r="F14" s="62"/>
      <c r="G14" s="62"/>
      <c r="H14" s="62"/>
      <c r="I14" s="62"/>
      <c r="J14" s="62"/>
      <c r="K14" s="62"/>
      <c r="L14" s="62"/>
      <c r="M14" s="62"/>
      <c r="N14" s="62"/>
      <c r="O14" s="62"/>
      <c r="P14" s="62"/>
      <c r="Q14" s="62"/>
      <c r="R14" s="62"/>
      <c r="S14" s="62"/>
      <c r="T14" s="65">
        <f>SUM(T4:T13)</f>
        <v>8056000000000</v>
      </c>
      <c r="U14" s="56">
        <f t="shared" si="3"/>
        <v>1</v>
      </c>
      <c r="V14" s="56"/>
      <c r="W14" s="56"/>
      <c r="X14" s="56"/>
      <c r="Y14" s="56"/>
      <c r="Z14" s="56"/>
      <c r="AA14" s="56">
        <v>6.0000000000000001E-3</v>
      </c>
      <c r="AB14" s="70" t="s">
        <v>711</v>
      </c>
      <c r="AF14" s="76">
        <f t="shared" ref="AF14:AF31" si="14">+AA14*$T$14</f>
        <v>48336000000</v>
      </c>
    </row>
    <row r="15" spans="1:32">
      <c r="T15" s="65"/>
      <c r="AA15" s="77">
        <v>6.0000000000000001E-3</v>
      </c>
      <c r="AB15" s="70" t="s">
        <v>712</v>
      </c>
      <c r="AF15" s="76">
        <f t="shared" si="14"/>
        <v>48336000000</v>
      </c>
    </row>
    <row r="16" spans="1:32">
      <c r="C16" s="29"/>
      <c r="AA16" s="42">
        <v>0.01</v>
      </c>
      <c r="AB16" s="70" t="s">
        <v>713</v>
      </c>
      <c r="AF16" s="76">
        <f t="shared" si="14"/>
        <v>80560000000</v>
      </c>
    </row>
    <row r="17" spans="2:32" ht="29.25" customHeight="1">
      <c r="B17" s="52" t="s">
        <v>752</v>
      </c>
      <c r="C17" s="53"/>
      <c r="D17" s="54"/>
      <c r="E17" t="s">
        <v>797</v>
      </c>
      <c r="G17" t="s">
        <v>798</v>
      </c>
      <c r="J17" t="s">
        <v>799</v>
      </c>
      <c r="N17" s="54"/>
      <c r="T17" s="74">
        <f>+T14*20%</f>
        <v>1611200000000</v>
      </c>
      <c r="AA17" s="42">
        <v>0.02</v>
      </c>
      <c r="AB17" s="70" t="s">
        <v>714</v>
      </c>
      <c r="AF17" s="76">
        <f t="shared" si="14"/>
        <v>161120000000</v>
      </c>
    </row>
    <row r="18" spans="2:32" ht="29.25" customHeight="1">
      <c r="C18" s="29"/>
      <c r="D18" s="30"/>
      <c r="E18" s="54"/>
      <c r="F18" s="30"/>
      <c r="G18" s="54"/>
      <c r="J18" s="54"/>
      <c r="L18" s="54"/>
      <c r="N18" s="54"/>
      <c r="P18" s="54"/>
      <c r="AA18" s="42">
        <v>0.03</v>
      </c>
      <c r="AB18" s="71" t="s">
        <v>721</v>
      </c>
      <c r="AE18" s="76">
        <f>+T14*X6</f>
        <v>805600000000</v>
      </c>
      <c r="AF18" s="76">
        <f t="shared" si="14"/>
        <v>241680000000</v>
      </c>
    </row>
    <row r="19" spans="2:32" ht="29.25" customHeight="1">
      <c r="C19" s="29"/>
      <c r="E19" s="54"/>
      <c r="F19" s="54"/>
      <c r="H19" s="54"/>
      <c r="J19" s="54"/>
      <c r="N19" s="54"/>
      <c r="AA19" s="42">
        <v>0.02</v>
      </c>
      <c r="AB19" s="71" t="s">
        <v>722</v>
      </c>
      <c r="AF19" s="76">
        <f t="shared" si="14"/>
        <v>161120000000</v>
      </c>
    </row>
    <row r="20" spans="2:32" ht="29.25" customHeight="1">
      <c r="C20" s="29"/>
      <c r="E20" s="30"/>
      <c r="F20" s="54"/>
      <c r="H20" s="54"/>
      <c r="AA20" s="42">
        <v>0.01</v>
      </c>
      <c r="AB20" s="71" t="s">
        <v>723</v>
      </c>
      <c r="AF20" s="76">
        <f t="shared" si="14"/>
        <v>80560000000</v>
      </c>
    </row>
    <row r="21" spans="2:32">
      <c r="AA21" s="77">
        <v>5.0000000000000001E-3</v>
      </c>
      <c r="AB21" s="71" t="s">
        <v>724</v>
      </c>
      <c r="AF21" s="76">
        <f t="shared" si="14"/>
        <v>40280000000</v>
      </c>
    </row>
    <row r="22" spans="2:32">
      <c r="B22" s="37"/>
      <c r="AA22" s="77">
        <v>2E-3</v>
      </c>
      <c r="AB22" s="71" t="s">
        <v>725</v>
      </c>
      <c r="AF22" s="76">
        <f t="shared" si="14"/>
        <v>16112000000</v>
      </c>
    </row>
    <row r="23" spans="2:32">
      <c r="AA23" s="77">
        <v>2E-3</v>
      </c>
      <c r="AB23" s="71" t="s">
        <v>726</v>
      </c>
      <c r="AF23" s="76">
        <f t="shared" si="14"/>
        <v>16112000000</v>
      </c>
    </row>
    <row r="24" spans="2:32">
      <c r="AA24" s="77">
        <v>5.0000000000000001E-4</v>
      </c>
      <c r="AB24" s="71" t="s">
        <v>727</v>
      </c>
      <c r="AF24" s="76">
        <f t="shared" si="14"/>
        <v>4028000000</v>
      </c>
    </row>
    <row r="25" spans="2:32">
      <c r="E25" s="57"/>
      <c r="AA25" s="77">
        <v>5.0000000000000001E-4</v>
      </c>
      <c r="AB25" s="71" t="s">
        <v>248</v>
      </c>
      <c r="AF25" s="76">
        <f t="shared" si="14"/>
        <v>4028000000</v>
      </c>
    </row>
    <row r="26" spans="2:32">
      <c r="AA26" s="77">
        <v>5.0000000000000001E-4</v>
      </c>
      <c r="AB26" s="71" t="s">
        <v>728</v>
      </c>
      <c r="AF26" s="76">
        <f t="shared" si="14"/>
        <v>4028000000</v>
      </c>
    </row>
    <row r="27" spans="2:32">
      <c r="B27" t="s">
        <v>576</v>
      </c>
      <c r="C27" t="s">
        <v>581</v>
      </c>
      <c r="D27" t="s">
        <v>582</v>
      </c>
      <c r="E27" t="s">
        <v>583</v>
      </c>
      <c r="F27" t="s">
        <v>584</v>
      </c>
      <c r="G27" t="s">
        <v>585</v>
      </c>
      <c r="H27" t="s">
        <v>586</v>
      </c>
      <c r="I27" t="s">
        <v>587</v>
      </c>
      <c r="J27" t="s">
        <v>588</v>
      </c>
      <c r="K27" t="s">
        <v>589</v>
      </c>
      <c r="L27" t="s">
        <v>590</v>
      </c>
      <c r="M27" t="s">
        <v>591</v>
      </c>
      <c r="N27" t="s">
        <v>592</v>
      </c>
      <c r="O27" t="s">
        <v>593</v>
      </c>
      <c r="P27" t="s">
        <v>594</v>
      </c>
      <c r="Q27" t="s">
        <v>595</v>
      </c>
      <c r="AA27" s="42">
        <v>0</v>
      </c>
      <c r="AB27" s="71" t="s">
        <v>729</v>
      </c>
      <c r="AF27" s="76">
        <f t="shared" si="14"/>
        <v>0</v>
      </c>
    </row>
    <row r="28" spans="2:32">
      <c r="B28" t="s">
        <v>879</v>
      </c>
      <c r="C28">
        <v>18333</v>
      </c>
      <c r="D28">
        <v>18333</v>
      </c>
      <c r="E28">
        <v>18333</v>
      </c>
      <c r="F28">
        <v>0</v>
      </c>
      <c r="G28">
        <v>0</v>
      </c>
      <c r="H28">
        <v>0</v>
      </c>
      <c r="I28">
        <v>0</v>
      </c>
      <c r="J28">
        <v>0</v>
      </c>
      <c r="K28">
        <v>0</v>
      </c>
      <c r="L28">
        <v>0</v>
      </c>
      <c r="M28">
        <v>0</v>
      </c>
      <c r="N28">
        <v>0</v>
      </c>
      <c r="O28">
        <v>0</v>
      </c>
      <c r="P28">
        <v>0</v>
      </c>
      <c r="Q28">
        <v>0</v>
      </c>
      <c r="R28">
        <f>+SUM(C28:Q28)</f>
        <v>54999</v>
      </c>
      <c r="S28" s="83">
        <f>+C28/R28</f>
        <v>0.33333333333333331</v>
      </c>
      <c r="AA28" s="42">
        <v>0.08</v>
      </c>
      <c r="AB28" s="75" t="s">
        <v>730</v>
      </c>
      <c r="AE28" s="76">
        <f>+T14*X7</f>
        <v>1208400000000</v>
      </c>
      <c r="AF28" s="76">
        <f t="shared" si="14"/>
        <v>644480000000</v>
      </c>
    </row>
    <row r="29" spans="2:32">
      <c r="B29" t="s">
        <v>880</v>
      </c>
      <c r="C29">
        <v>0</v>
      </c>
      <c r="D29">
        <v>0</v>
      </c>
      <c r="E29">
        <v>24000</v>
      </c>
      <c r="F29">
        <v>24000</v>
      </c>
      <c r="G29">
        <v>24000</v>
      </c>
      <c r="H29">
        <v>24000</v>
      </c>
      <c r="I29">
        <v>0</v>
      </c>
      <c r="J29">
        <v>0</v>
      </c>
      <c r="K29">
        <v>0</v>
      </c>
      <c r="L29">
        <v>0</v>
      </c>
      <c r="M29">
        <v>0</v>
      </c>
      <c r="N29">
        <v>0</v>
      </c>
      <c r="O29">
        <v>0</v>
      </c>
      <c r="P29">
        <v>0</v>
      </c>
      <c r="Q29">
        <v>0</v>
      </c>
      <c r="R29">
        <f t="shared" ref="R29:R38" si="15">+SUM(C29:Q29)</f>
        <v>96000</v>
      </c>
      <c r="S29" s="83">
        <f t="shared" ref="S29:S38" si="16">+C29/R29</f>
        <v>0</v>
      </c>
      <c r="AA29" s="42">
        <v>0.05</v>
      </c>
      <c r="AB29" s="75" t="s">
        <v>731</v>
      </c>
      <c r="AF29" s="76">
        <f t="shared" si="14"/>
        <v>402800000000</v>
      </c>
    </row>
    <row r="30" spans="2:32">
      <c r="B30" t="s">
        <v>642</v>
      </c>
      <c r="C30">
        <v>40000</v>
      </c>
      <c r="D30">
        <v>40000</v>
      </c>
      <c r="E30">
        <v>40000</v>
      </c>
      <c r="F30">
        <v>40000</v>
      </c>
      <c r="G30">
        <v>40000</v>
      </c>
      <c r="H30">
        <v>0</v>
      </c>
      <c r="I30">
        <v>0</v>
      </c>
      <c r="J30">
        <v>0</v>
      </c>
      <c r="K30">
        <v>0</v>
      </c>
      <c r="L30">
        <v>0</v>
      </c>
      <c r="M30">
        <v>0</v>
      </c>
      <c r="N30">
        <v>0</v>
      </c>
      <c r="O30">
        <v>0</v>
      </c>
      <c r="P30">
        <v>0</v>
      </c>
      <c r="Q30">
        <v>0</v>
      </c>
      <c r="R30">
        <f t="shared" si="15"/>
        <v>200000</v>
      </c>
      <c r="S30" s="83">
        <f t="shared" si="16"/>
        <v>0.2</v>
      </c>
      <c r="AA30" s="42">
        <v>0.01</v>
      </c>
      <c r="AB30" s="75" t="s">
        <v>732</v>
      </c>
      <c r="AF30" s="76">
        <f t="shared" si="14"/>
        <v>80560000000</v>
      </c>
    </row>
    <row r="31" spans="2:32">
      <c r="B31" t="s">
        <v>94</v>
      </c>
      <c r="C31">
        <v>12000</v>
      </c>
      <c r="D31">
        <v>12000</v>
      </c>
      <c r="E31">
        <v>12000</v>
      </c>
      <c r="F31">
        <v>0</v>
      </c>
      <c r="G31">
        <v>0</v>
      </c>
      <c r="H31">
        <v>0</v>
      </c>
      <c r="I31">
        <v>0</v>
      </c>
      <c r="J31">
        <v>0</v>
      </c>
      <c r="K31">
        <v>0</v>
      </c>
      <c r="L31">
        <v>0</v>
      </c>
      <c r="M31">
        <v>0</v>
      </c>
      <c r="N31">
        <v>0</v>
      </c>
      <c r="O31">
        <v>0</v>
      </c>
      <c r="P31">
        <v>0</v>
      </c>
      <c r="Q31">
        <v>0</v>
      </c>
      <c r="R31">
        <f t="shared" si="15"/>
        <v>36000</v>
      </c>
      <c r="S31" s="83">
        <f t="shared" si="16"/>
        <v>0.33333333333333331</v>
      </c>
      <c r="AA31" s="42">
        <v>0.01</v>
      </c>
      <c r="AB31" s="75" t="s">
        <v>733</v>
      </c>
      <c r="AF31" s="76">
        <f t="shared" si="14"/>
        <v>80560000000</v>
      </c>
    </row>
    <row r="32" spans="2:32">
      <c r="B32" t="s">
        <v>881</v>
      </c>
      <c r="C32">
        <v>9000</v>
      </c>
      <c r="D32">
        <v>9000</v>
      </c>
      <c r="E32">
        <v>0</v>
      </c>
      <c r="F32">
        <v>0</v>
      </c>
      <c r="G32">
        <v>0</v>
      </c>
      <c r="H32">
        <v>0</v>
      </c>
      <c r="I32">
        <v>0</v>
      </c>
      <c r="J32">
        <v>0</v>
      </c>
      <c r="K32">
        <v>0</v>
      </c>
      <c r="L32">
        <v>0</v>
      </c>
      <c r="M32">
        <v>0</v>
      </c>
      <c r="N32">
        <v>0</v>
      </c>
      <c r="O32">
        <v>0</v>
      </c>
      <c r="P32">
        <v>0</v>
      </c>
      <c r="Q32">
        <v>0</v>
      </c>
      <c r="R32">
        <f t="shared" si="15"/>
        <v>18000</v>
      </c>
      <c r="S32" s="83">
        <f t="shared" si="16"/>
        <v>0.5</v>
      </c>
      <c r="AA32" s="42">
        <f>SUM(AA4:AA31)</f>
        <v>1.0004999999999999</v>
      </c>
      <c r="AB32" t="s">
        <v>773</v>
      </c>
      <c r="AE32" s="76">
        <f>SUM(AE4:AE31)</f>
        <v>8056000000000</v>
      </c>
      <c r="AF32" s="76">
        <f>SUM(AF4:AF31)</f>
        <v>8060028000000</v>
      </c>
    </row>
    <row r="33" spans="2:19">
      <c r="B33" t="s">
        <v>882</v>
      </c>
      <c r="C33">
        <v>0</v>
      </c>
      <c r="D33">
        <v>0</v>
      </c>
      <c r="E33">
        <v>0</v>
      </c>
      <c r="F33">
        <v>12600</v>
      </c>
      <c r="G33">
        <v>12600</v>
      </c>
      <c r="H33">
        <v>12600</v>
      </c>
      <c r="I33">
        <v>12600</v>
      </c>
      <c r="J33">
        <v>0</v>
      </c>
      <c r="K33">
        <v>0</v>
      </c>
      <c r="L33">
        <v>0</v>
      </c>
      <c r="M33">
        <v>0</v>
      </c>
      <c r="N33">
        <v>0</v>
      </c>
      <c r="O33">
        <v>0</v>
      </c>
      <c r="P33">
        <v>0</v>
      </c>
      <c r="Q33">
        <v>0</v>
      </c>
      <c r="R33">
        <f t="shared" si="15"/>
        <v>50400</v>
      </c>
      <c r="S33" s="83">
        <f t="shared" si="16"/>
        <v>0</v>
      </c>
    </row>
    <row r="34" spans="2:19">
      <c r="B34" t="s">
        <v>883</v>
      </c>
      <c r="C34">
        <v>22500</v>
      </c>
      <c r="D34">
        <v>22500</v>
      </c>
      <c r="E34">
        <v>22500</v>
      </c>
      <c r="F34">
        <v>22500</v>
      </c>
      <c r="G34">
        <v>0</v>
      </c>
      <c r="H34">
        <v>0</v>
      </c>
      <c r="I34">
        <v>0</v>
      </c>
      <c r="J34">
        <v>0</v>
      </c>
      <c r="K34">
        <v>0</v>
      </c>
      <c r="L34">
        <v>0</v>
      </c>
      <c r="M34">
        <v>0</v>
      </c>
      <c r="N34">
        <v>0</v>
      </c>
      <c r="O34">
        <v>0</v>
      </c>
      <c r="P34">
        <v>0</v>
      </c>
      <c r="Q34">
        <v>0</v>
      </c>
      <c r="R34">
        <f t="shared" si="15"/>
        <v>90000</v>
      </c>
      <c r="S34" s="83">
        <f t="shared" si="16"/>
        <v>0.25</v>
      </c>
    </row>
    <row r="35" spans="2:19">
      <c r="B35" t="s">
        <v>884</v>
      </c>
      <c r="C35">
        <v>0</v>
      </c>
      <c r="D35">
        <v>0</v>
      </c>
      <c r="E35">
        <v>0</v>
      </c>
      <c r="F35">
        <v>0</v>
      </c>
      <c r="G35">
        <v>0</v>
      </c>
      <c r="H35">
        <v>31500</v>
      </c>
      <c r="I35">
        <v>31500</v>
      </c>
      <c r="J35">
        <v>31500</v>
      </c>
      <c r="K35">
        <v>31500</v>
      </c>
      <c r="L35">
        <v>31500</v>
      </c>
      <c r="M35">
        <v>0</v>
      </c>
      <c r="N35">
        <v>0</v>
      </c>
      <c r="O35">
        <v>0</v>
      </c>
      <c r="P35">
        <v>0</v>
      </c>
      <c r="Q35">
        <v>0</v>
      </c>
      <c r="R35">
        <f t="shared" si="15"/>
        <v>157500</v>
      </c>
      <c r="S35" s="83">
        <f t="shared" si="16"/>
        <v>0</v>
      </c>
    </row>
    <row r="36" spans="2:19">
      <c r="B36" t="s">
        <v>108</v>
      </c>
      <c r="C36">
        <v>0</v>
      </c>
      <c r="D36">
        <v>0</v>
      </c>
      <c r="E36">
        <v>0</v>
      </c>
      <c r="F36">
        <v>9167</v>
      </c>
      <c r="G36">
        <v>9167</v>
      </c>
      <c r="H36">
        <v>9167</v>
      </c>
      <c r="I36">
        <v>0</v>
      </c>
      <c r="J36">
        <v>0</v>
      </c>
      <c r="K36">
        <v>0</v>
      </c>
      <c r="L36">
        <v>0</v>
      </c>
      <c r="M36">
        <v>0</v>
      </c>
      <c r="N36">
        <v>0</v>
      </c>
      <c r="O36">
        <v>0</v>
      </c>
      <c r="P36">
        <v>0</v>
      </c>
      <c r="Q36">
        <v>0</v>
      </c>
      <c r="R36">
        <f t="shared" si="15"/>
        <v>27501</v>
      </c>
      <c r="S36" s="83">
        <f t="shared" si="16"/>
        <v>0</v>
      </c>
    </row>
    <row r="37" spans="2:19">
      <c r="B37" t="s">
        <v>885</v>
      </c>
      <c r="C37">
        <v>0</v>
      </c>
      <c r="D37">
        <v>0</v>
      </c>
      <c r="E37">
        <v>0</v>
      </c>
      <c r="F37">
        <v>0</v>
      </c>
      <c r="G37">
        <v>0</v>
      </c>
      <c r="H37">
        <v>0</v>
      </c>
      <c r="I37">
        <v>9120</v>
      </c>
      <c r="J37">
        <v>9120</v>
      </c>
      <c r="K37">
        <v>9120</v>
      </c>
      <c r="L37">
        <v>9120</v>
      </c>
      <c r="M37">
        <v>9120</v>
      </c>
      <c r="N37">
        <v>0</v>
      </c>
      <c r="O37">
        <v>0</v>
      </c>
      <c r="P37">
        <v>0</v>
      </c>
      <c r="Q37">
        <v>0</v>
      </c>
      <c r="R37">
        <f t="shared" si="15"/>
        <v>45600</v>
      </c>
      <c r="S37" s="83">
        <f t="shared" si="16"/>
        <v>0</v>
      </c>
    </row>
    <row r="38" spans="2:19">
      <c r="C38">
        <f>SUM(C28:C37)</f>
        <v>101833</v>
      </c>
      <c r="D38">
        <f t="shared" ref="D38:Q38" si="17">SUM(D28:D37)</f>
        <v>101833</v>
      </c>
      <c r="E38">
        <f t="shared" si="17"/>
        <v>116833</v>
      </c>
      <c r="F38">
        <f t="shared" si="17"/>
        <v>108267</v>
      </c>
      <c r="G38">
        <f t="shared" si="17"/>
        <v>85767</v>
      </c>
      <c r="H38">
        <f t="shared" si="17"/>
        <v>77267</v>
      </c>
      <c r="I38">
        <f t="shared" si="17"/>
        <v>53220</v>
      </c>
      <c r="J38">
        <f t="shared" si="17"/>
        <v>40620</v>
      </c>
      <c r="K38">
        <f t="shared" si="17"/>
        <v>40620</v>
      </c>
      <c r="L38">
        <f t="shared" si="17"/>
        <v>40620</v>
      </c>
      <c r="M38">
        <f t="shared" si="17"/>
        <v>9120</v>
      </c>
      <c r="N38">
        <f t="shared" si="17"/>
        <v>0</v>
      </c>
      <c r="O38">
        <f t="shared" si="17"/>
        <v>0</v>
      </c>
      <c r="P38">
        <f t="shared" si="17"/>
        <v>0</v>
      </c>
      <c r="Q38">
        <f t="shared" si="17"/>
        <v>0</v>
      </c>
      <c r="R38">
        <f t="shared" si="15"/>
        <v>776000</v>
      </c>
      <c r="S38" s="83">
        <f t="shared" si="16"/>
        <v>0.13122809278350517</v>
      </c>
    </row>
    <row r="39" spans="2:19">
      <c r="C39" s="84">
        <f>+C$28/$R$28</f>
        <v>0.33333333333333331</v>
      </c>
      <c r="D39" s="84">
        <f t="shared" ref="D39:Q39" si="18">+D$28/$R$28</f>
        <v>0.33333333333333331</v>
      </c>
      <c r="E39" s="84">
        <f t="shared" si="18"/>
        <v>0.33333333333333331</v>
      </c>
      <c r="F39" s="84">
        <f t="shared" si="18"/>
        <v>0</v>
      </c>
      <c r="G39" s="84">
        <f t="shared" si="18"/>
        <v>0</v>
      </c>
      <c r="H39" s="84">
        <f t="shared" si="18"/>
        <v>0</v>
      </c>
      <c r="I39" s="84">
        <f t="shared" si="18"/>
        <v>0</v>
      </c>
      <c r="J39" s="84">
        <f t="shared" si="18"/>
        <v>0</v>
      </c>
      <c r="K39" s="84">
        <f t="shared" si="18"/>
        <v>0</v>
      </c>
      <c r="L39" s="84">
        <f t="shared" si="18"/>
        <v>0</v>
      </c>
      <c r="M39" s="84">
        <f t="shared" si="18"/>
        <v>0</v>
      </c>
      <c r="N39" s="84">
        <f t="shared" si="18"/>
        <v>0</v>
      </c>
      <c r="O39" s="84">
        <f t="shared" si="18"/>
        <v>0</v>
      </c>
      <c r="P39" s="84">
        <f t="shared" si="18"/>
        <v>0</v>
      </c>
      <c r="Q39" s="84">
        <f t="shared" si="18"/>
        <v>0</v>
      </c>
    </row>
    <row r="40" spans="2:19">
      <c r="C40" s="84">
        <f>+C$29/$R$29</f>
        <v>0</v>
      </c>
      <c r="D40" s="84">
        <f t="shared" ref="D40:Q40" si="19">+D$29/$R$29</f>
        <v>0</v>
      </c>
      <c r="E40" s="84">
        <f t="shared" si="19"/>
        <v>0.25</v>
      </c>
      <c r="F40" s="84">
        <f t="shared" si="19"/>
        <v>0.25</v>
      </c>
      <c r="G40" s="84">
        <f t="shared" si="19"/>
        <v>0.25</v>
      </c>
      <c r="H40" s="84">
        <f t="shared" si="19"/>
        <v>0.25</v>
      </c>
      <c r="I40" s="84">
        <f t="shared" si="19"/>
        <v>0</v>
      </c>
      <c r="J40" s="84">
        <f t="shared" si="19"/>
        <v>0</v>
      </c>
      <c r="K40" s="84">
        <f t="shared" si="19"/>
        <v>0</v>
      </c>
      <c r="L40" s="84">
        <f t="shared" si="19"/>
        <v>0</v>
      </c>
      <c r="M40" s="84">
        <f t="shared" si="19"/>
        <v>0</v>
      </c>
      <c r="N40" s="84">
        <f t="shared" si="19"/>
        <v>0</v>
      </c>
      <c r="O40" s="84">
        <f t="shared" si="19"/>
        <v>0</v>
      </c>
      <c r="P40" s="84">
        <f t="shared" si="19"/>
        <v>0</v>
      </c>
      <c r="Q40" s="84">
        <f t="shared" si="19"/>
        <v>0</v>
      </c>
    </row>
    <row r="41" spans="2:19">
      <c r="C41" s="84">
        <f>+C$30/$R$30</f>
        <v>0.2</v>
      </c>
      <c r="D41" s="84">
        <f t="shared" ref="D41:Q41" si="20">+D$30/$R$30</f>
        <v>0.2</v>
      </c>
      <c r="E41" s="84">
        <f t="shared" si="20"/>
        <v>0.2</v>
      </c>
      <c r="F41" s="84">
        <f t="shared" si="20"/>
        <v>0.2</v>
      </c>
      <c r="G41" s="84">
        <f t="shared" si="20"/>
        <v>0.2</v>
      </c>
      <c r="H41" s="84">
        <f t="shared" si="20"/>
        <v>0</v>
      </c>
      <c r="I41" s="84">
        <f t="shared" si="20"/>
        <v>0</v>
      </c>
      <c r="J41" s="84">
        <f t="shared" si="20"/>
        <v>0</v>
      </c>
      <c r="K41" s="84">
        <f t="shared" si="20"/>
        <v>0</v>
      </c>
      <c r="L41" s="84">
        <f t="shared" si="20"/>
        <v>0</v>
      </c>
      <c r="M41" s="84">
        <f t="shared" si="20"/>
        <v>0</v>
      </c>
      <c r="N41" s="84">
        <f t="shared" si="20"/>
        <v>0</v>
      </c>
      <c r="O41" s="84">
        <f t="shared" si="20"/>
        <v>0</v>
      </c>
      <c r="P41" s="84">
        <f t="shared" si="20"/>
        <v>0</v>
      </c>
      <c r="Q41" s="84">
        <f t="shared" si="20"/>
        <v>0</v>
      </c>
    </row>
    <row r="42" spans="2:19">
      <c r="C42" s="84">
        <f>+C$31/$R$31</f>
        <v>0.33333333333333331</v>
      </c>
      <c r="D42" s="84">
        <f t="shared" ref="D42:Q42" si="21">+D$31/$R$31</f>
        <v>0.33333333333333331</v>
      </c>
      <c r="E42" s="84">
        <f t="shared" si="21"/>
        <v>0.33333333333333331</v>
      </c>
      <c r="F42" s="84">
        <f t="shared" si="21"/>
        <v>0</v>
      </c>
      <c r="G42" s="84">
        <f t="shared" si="21"/>
        <v>0</v>
      </c>
      <c r="H42" s="84">
        <f t="shared" si="21"/>
        <v>0</v>
      </c>
      <c r="I42" s="84">
        <f t="shared" si="21"/>
        <v>0</v>
      </c>
      <c r="J42" s="84">
        <f t="shared" si="21"/>
        <v>0</v>
      </c>
      <c r="K42" s="84">
        <f t="shared" si="21"/>
        <v>0</v>
      </c>
      <c r="L42" s="84">
        <f t="shared" si="21"/>
        <v>0</v>
      </c>
      <c r="M42" s="84">
        <f t="shared" si="21"/>
        <v>0</v>
      </c>
      <c r="N42" s="84">
        <f t="shared" si="21"/>
        <v>0</v>
      </c>
      <c r="O42" s="84">
        <f t="shared" si="21"/>
        <v>0</v>
      </c>
      <c r="P42" s="84">
        <f t="shared" si="21"/>
        <v>0</v>
      </c>
      <c r="Q42" s="84">
        <f t="shared" si="21"/>
        <v>0</v>
      </c>
    </row>
    <row r="43" spans="2:19">
      <c r="C43" s="84">
        <f>+C$32/$R$32</f>
        <v>0.5</v>
      </c>
      <c r="D43" s="84">
        <f t="shared" ref="D43:Q43" si="22">+D$32/$R$32</f>
        <v>0.5</v>
      </c>
      <c r="E43" s="84">
        <f t="shared" si="22"/>
        <v>0</v>
      </c>
      <c r="F43" s="84">
        <f t="shared" si="22"/>
        <v>0</v>
      </c>
      <c r="G43" s="84">
        <f t="shared" si="22"/>
        <v>0</v>
      </c>
      <c r="H43" s="84">
        <f t="shared" si="22"/>
        <v>0</v>
      </c>
      <c r="I43" s="84">
        <f t="shared" si="22"/>
        <v>0</v>
      </c>
      <c r="J43" s="84">
        <f t="shared" si="22"/>
        <v>0</v>
      </c>
      <c r="K43" s="84">
        <f t="shared" si="22"/>
        <v>0</v>
      </c>
      <c r="L43" s="84">
        <f t="shared" si="22"/>
        <v>0</v>
      </c>
      <c r="M43" s="84">
        <f t="shared" si="22"/>
        <v>0</v>
      </c>
      <c r="N43" s="84">
        <f t="shared" si="22"/>
        <v>0</v>
      </c>
      <c r="O43" s="84">
        <f t="shared" si="22"/>
        <v>0</v>
      </c>
      <c r="P43" s="84">
        <f t="shared" si="22"/>
        <v>0</v>
      </c>
      <c r="Q43" s="84">
        <f t="shared" si="22"/>
        <v>0</v>
      </c>
    </row>
    <row r="44" spans="2:19">
      <c r="C44" s="84">
        <f>+C$33/$R$33</f>
        <v>0</v>
      </c>
      <c r="D44" s="84">
        <f t="shared" ref="D44:Q44" si="23">+D$33/$R$33</f>
        <v>0</v>
      </c>
      <c r="E44" s="84">
        <f t="shared" si="23"/>
        <v>0</v>
      </c>
      <c r="F44" s="84">
        <f t="shared" si="23"/>
        <v>0.25</v>
      </c>
      <c r="G44" s="84">
        <f t="shared" si="23"/>
        <v>0.25</v>
      </c>
      <c r="H44" s="84">
        <f t="shared" si="23"/>
        <v>0.25</v>
      </c>
      <c r="I44" s="84">
        <f t="shared" si="23"/>
        <v>0.25</v>
      </c>
      <c r="J44" s="84">
        <f t="shared" si="23"/>
        <v>0</v>
      </c>
      <c r="K44" s="84">
        <f t="shared" si="23"/>
        <v>0</v>
      </c>
      <c r="L44" s="84">
        <f t="shared" si="23"/>
        <v>0</v>
      </c>
      <c r="M44" s="84">
        <f t="shared" si="23"/>
        <v>0</v>
      </c>
      <c r="N44" s="84">
        <f t="shared" si="23"/>
        <v>0</v>
      </c>
      <c r="O44" s="84">
        <f t="shared" si="23"/>
        <v>0</v>
      </c>
      <c r="P44" s="84">
        <f t="shared" si="23"/>
        <v>0</v>
      </c>
      <c r="Q44" s="84">
        <f t="shared" si="23"/>
        <v>0</v>
      </c>
    </row>
    <row r="45" spans="2:19">
      <c r="C45" s="84">
        <f>+C$34/$R$34</f>
        <v>0.25</v>
      </c>
      <c r="D45" s="84">
        <f t="shared" ref="D45:Q45" si="24">+D$34/$R$34</f>
        <v>0.25</v>
      </c>
      <c r="E45" s="84">
        <f t="shared" si="24"/>
        <v>0.25</v>
      </c>
      <c r="F45" s="84">
        <f t="shared" si="24"/>
        <v>0.25</v>
      </c>
      <c r="G45" s="84">
        <f t="shared" si="24"/>
        <v>0</v>
      </c>
      <c r="H45" s="84">
        <f t="shared" si="24"/>
        <v>0</v>
      </c>
      <c r="I45" s="84">
        <f t="shared" si="24"/>
        <v>0</v>
      </c>
      <c r="J45" s="84">
        <f t="shared" si="24"/>
        <v>0</v>
      </c>
      <c r="K45" s="84">
        <f t="shared" si="24"/>
        <v>0</v>
      </c>
      <c r="L45" s="84">
        <f t="shared" si="24"/>
        <v>0</v>
      </c>
      <c r="M45" s="84">
        <f t="shared" si="24"/>
        <v>0</v>
      </c>
      <c r="N45" s="84">
        <f t="shared" si="24"/>
        <v>0</v>
      </c>
      <c r="O45" s="84">
        <f t="shared" si="24"/>
        <v>0</v>
      </c>
      <c r="P45" s="84">
        <f t="shared" si="24"/>
        <v>0</v>
      </c>
      <c r="Q45" s="84">
        <f t="shared" si="24"/>
        <v>0</v>
      </c>
    </row>
    <row r="46" spans="2:19">
      <c r="C46" s="84">
        <f>+C$35/$R$35</f>
        <v>0</v>
      </c>
      <c r="D46" s="84">
        <f t="shared" ref="D46:Q46" si="25">+D$35/$R$35</f>
        <v>0</v>
      </c>
      <c r="E46" s="84">
        <f t="shared" si="25"/>
        <v>0</v>
      </c>
      <c r="F46" s="84">
        <f t="shared" si="25"/>
        <v>0</v>
      </c>
      <c r="G46" s="84">
        <f t="shared" si="25"/>
        <v>0</v>
      </c>
      <c r="H46" s="84">
        <f t="shared" si="25"/>
        <v>0.2</v>
      </c>
      <c r="I46" s="84">
        <f t="shared" si="25"/>
        <v>0.2</v>
      </c>
      <c r="J46" s="84">
        <f t="shared" si="25"/>
        <v>0.2</v>
      </c>
      <c r="K46" s="84">
        <f t="shared" si="25"/>
        <v>0.2</v>
      </c>
      <c r="L46" s="84">
        <f t="shared" si="25"/>
        <v>0.2</v>
      </c>
      <c r="M46" s="84">
        <f t="shared" si="25"/>
        <v>0</v>
      </c>
      <c r="N46" s="84">
        <f t="shared" si="25"/>
        <v>0</v>
      </c>
      <c r="O46" s="84">
        <f t="shared" si="25"/>
        <v>0</v>
      </c>
      <c r="P46" s="84">
        <f t="shared" si="25"/>
        <v>0</v>
      </c>
      <c r="Q46" s="84">
        <f t="shared" si="25"/>
        <v>0</v>
      </c>
    </row>
    <row r="47" spans="2:19">
      <c r="C47" s="84">
        <f>+C$36/$R$36</f>
        <v>0</v>
      </c>
      <c r="D47" s="84">
        <f t="shared" ref="D47:Q47" si="26">+D$36/$R$36</f>
        <v>0</v>
      </c>
      <c r="E47" s="84">
        <f t="shared" si="26"/>
        <v>0</v>
      </c>
      <c r="F47" s="84">
        <f t="shared" si="26"/>
        <v>0.33333333333333331</v>
      </c>
      <c r="G47" s="84">
        <f t="shared" si="26"/>
        <v>0.33333333333333331</v>
      </c>
      <c r="H47" s="84">
        <f t="shared" si="26"/>
        <v>0.33333333333333331</v>
      </c>
      <c r="I47" s="84">
        <f t="shared" si="26"/>
        <v>0</v>
      </c>
      <c r="J47" s="84">
        <f t="shared" si="26"/>
        <v>0</v>
      </c>
      <c r="K47" s="84">
        <f t="shared" si="26"/>
        <v>0</v>
      </c>
      <c r="L47" s="84">
        <f t="shared" si="26"/>
        <v>0</v>
      </c>
      <c r="M47" s="84">
        <f t="shared" si="26"/>
        <v>0</v>
      </c>
      <c r="N47" s="84">
        <f t="shared" si="26"/>
        <v>0</v>
      </c>
      <c r="O47" s="84">
        <f t="shared" si="26"/>
        <v>0</v>
      </c>
      <c r="P47" s="84">
        <f t="shared" si="26"/>
        <v>0</v>
      </c>
      <c r="Q47" s="84">
        <f t="shared" si="26"/>
        <v>0</v>
      </c>
    </row>
    <row r="48" spans="2:19">
      <c r="C48" s="84">
        <f>+C$37/$R$37</f>
        <v>0</v>
      </c>
      <c r="D48" s="84">
        <f t="shared" ref="D48:Q48" si="27">+D$37/$R$37</f>
        <v>0</v>
      </c>
      <c r="E48" s="84">
        <f t="shared" si="27"/>
        <v>0</v>
      </c>
      <c r="F48" s="84">
        <f t="shared" si="27"/>
        <v>0</v>
      </c>
      <c r="G48" s="84">
        <f t="shared" si="27"/>
        <v>0</v>
      </c>
      <c r="H48" s="84">
        <f t="shared" si="27"/>
        <v>0</v>
      </c>
      <c r="I48" s="84">
        <f t="shared" si="27"/>
        <v>0.2</v>
      </c>
      <c r="J48" s="84">
        <f t="shared" si="27"/>
        <v>0.2</v>
      </c>
      <c r="K48" s="84">
        <f t="shared" si="27"/>
        <v>0.2</v>
      </c>
      <c r="L48" s="84">
        <f t="shared" si="27"/>
        <v>0.2</v>
      </c>
      <c r="M48" s="84">
        <f t="shared" si="27"/>
        <v>0.2</v>
      </c>
      <c r="N48" s="84">
        <f t="shared" si="27"/>
        <v>0</v>
      </c>
      <c r="O48" s="84">
        <f t="shared" si="27"/>
        <v>0</v>
      </c>
      <c r="P48" s="84">
        <f t="shared" si="27"/>
        <v>0</v>
      </c>
      <c r="Q48" s="84">
        <f t="shared" si="27"/>
        <v>0</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27"/>
  <sheetViews>
    <sheetView zoomScale="84" zoomScaleNormal="84" workbookViewId="0">
      <selection activeCell="F42" sqref="F42"/>
    </sheetView>
  </sheetViews>
  <sheetFormatPr defaultColWidth="11.42578125" defaultRowHeight="13.9"/>
  <cols>
    <col min="1" max="1" width="5.140625" customWidth="1"/>
    <col min="2" max="2" width="33.85546875" customWidth="1"/>
    <col min="3" max="3" width="31.85546875" customWidth="1"/>
    <col min="4" max="4" width="25" customWidth="1"/>
    <col min="5" max="5" width="23.140625" customWidth="1"/>
    <col min="6" max="6" width="15" bestFit="1" customWidth="1"/>
    <col min="7" max="7" width="16" customWidth="1"/>
    <col min="8" max="8" width="17" bestFit="1" customWidth="1"/>
    <col min="10" max="10" width="19" bestFit="1" customWidth="1"/>
    <col min="12" max="12" width="16.42578125" customWidth="1"/>
    <col min="14" max="14" width="19" bestFit="1" customWidth="1"/>
    <col min="15" max="15" width="13.5703125" customWidth="1"/>
    <col min="16" max="16" width="16.5703125" customWidth="1"/>
    <col min="20" max="20" width="23.42578125" bestFit="1" customWidth="1"/>
    <col min="21" max="21" width="14.7109375" customWidth="1"/>
    <col min="22" max="24" width="18.140625" customWidth="1"/>
    <col min="25" max="25" width="16.42578125" customWidth="1"/>
    <col min="28" max="29" width="19.42578125" bestFit="1" customWidth="1"/>
  </cols>
  <sheetData>
    <row r="1" spans="1:29">
      <c r="B1" t="s">
        <v>734</v>
      </c>
      <c r="C1" t="s">
        <v>735</v>
      </c>
      <c r="D1" t="s">
        <v>736</v>
      </c>
      <c r="Y1" t="s">
        <v>737</v>
      </c>
    </row>
    <row r="2" spans="1:29">
      <c r="B2" s="37" t="s">
        <v>738</v>
      </c>
      <c r="C2" t="s">
        <v>47</v>
      </c>
      <c r="D2">
        <v>2026</v>
      </c>
      <c r="E2">
        <v>2027</v>
      </c>
      <c r="F2">
        <v>2028</v>
      </c>
      <c r="G2">
        <v>2029</v>
      </c>
      <c r="H2">
        <v>2030</v>
      </c>
      <c r="I2">
        <v>2031</v>
      </c>
      <c r="J2">
        <v>2032</v>
      </c>
      <c r="K2">
        <v>2033</v>
      </c>
      <c r="L2">
        <v>2034</v>
      </c>
      <c r="M2">
        <v>2035</v>
      </c>
      <c r="N2">
        <v>2036</v>
      </c>
      <c r="O2">
        <v>2037</v>
      </c>
      <c r="P2">
        <v>2038</v>
      </c>
      <c r="Q2">
        <v>2039</v>
      </c>
      <c r="R2">
        <v>2040</v>
      </c>
      <c r="S2">
        <v>2041</v>
      </c>
      <c r="T2" t="s">
        <v>740</v>
      </c>
      <c r="U2" t="s">
        <v>741</v>
      </c>
      <c r="Y2" t="s">
        <v>512</v>
      </c>
      <c r="Z2" t="s">
        <v>228</v>
      </c>
      <c r="AA2" t="s">
        <v>742</v>
      </c>
      <c r="AB2" t="s">
        <v>743</v>
      </c>
      <c r="AC2" t="s">
        <v>744</v>
      </c>
    </row>
    <row r="4" spans="1:29">
      <c r="A4">
        <v>1</v>
      </c>
      <c r="B4" t="s">
        <v>279</v>
      </c>
      <c r="C4" s="29">
        <f>+Macroproyectos!N9</f>
        <v>38793600000</v>
      </c>
      <c r="E4" s="85"/>
      <c r="G4" s="85"/>
      <c r="H4" s="92"/>
      <c r="I4" s="92"/>
      <c r="T4" s="93"/>
      <c r="U4" s="94"/>
      <c r="V4" s="91" t="s">
        <v>748</v>
      </c>
      <c r="W4" s="78"/>
      <c r="X4" s="56">
        <v>0.3</v>
      </c>
      <c r="Y4" s="63" t="s">
        <v>700</v>
      </c>
      <c r="AB4" s="76">
        <f>+W4*T9</f>
        <v>0</v>
      </c>
      <c r="AC4" s="76">
        <f>+X4*$T$9</f>
        <v>0</v>
      </c>
    </row>
    <row r="5" spans="1:29">
      <c r="A5">
        <v>2</v>
      </c>
      <c r="B5" t="s">
        <v>281</v>
      </c>
      <c r="C5" s="29">
        <f>+Macroproyectos!N10</f>
        <v>46400000000</v>
      </c>
      <c r="D5" s="55"/>
      <c r="E5" s="85"/>
      <c r="G5" s="85"/>
      <c r="J5" s="85"/>
      <c r="L5" s="85"/>
      <c r="N5" s="85"/>
      <c r="P5" s="85"/>
      <c r="T5" s="93"/>
      <c r="U5" s="94"/>
      <c r="V5" s="91" t="s">
        <v>749</v>
      </c>
      <c r="W5" s="78"/>
      <c r="X5" s="56">
        <v>0.35</v>
      </c>
      <c r="Y5" s="63" t="s">
        <v>237</v>
      </c>
      <c r="AC5" s="76">
        <f t="shared" ref="AC5:AC26" si="0">+X5*$T$9</f>
        <v>0</v>
      </c>
    </row>
    <row r="6" spans="1:29">
      <c r="A6">
        <v>3</v>
      </c>
      <c r="B6" t="s">
        <v>284</v>
      </c>
      <c r="C6" s="29">
        <f>+Macroproyectos!N11</f>
        <v>108750000000</v>
      </c>
      <c r="F6" s="85"/>
      <c r="H6" s="85"/>
      <c r="T6" s="93"/>
      <c r="U6" s="94"/>
      <c r="V6" s="91" t="s">
        <v>750</v>
      </c>
      <c r="W6" s="78"/>
      <c r="X6" s="56">
        <v>0.06</v>
      </c>
      <c r="Y6" s="70" t="s">
        <v>706</v>
      </c>
      <c r="AB6" s="76">
        <f>+W5*T9</f>
        <v>0</v>
      </c>
      <c r="AC6" s="76">
        <f t="shared" si="0"/>
        <v>0</v>
      </c>
    </row>
    <row r="7" spans="1:29">
      <c r="A7">
        <v>4</v>
      </c>
      <c r="B7" t="s">
        <v>886</v>
      </c>
      <c r="C7" s="29">
        <f>+Macroproyectos!N12</f>
        <v>242000010000</v>
      </c>
      <c r="F7" s="85"/>
      <c r="H7" s="85"/>
      <c r="T7" s="93"/>
      <c r="U7" s="94"/>
      <c r="V7" s="91" t="s">
        <v>751</v>
      </c>
      <c r="W7" s="78"/>
      <c r="X7" s="56">
        <v>0.02</v>
      </c>
      <c r="Y7" s="70" t="s">
        <v>707</v>
      </c>
      <c r="AC7" s="76">
        <f t="shared" si="0"/>
        <v>0</v>
      </c>
    </row>
    <row r="8" spans="1:29">
      <c r="C8" s="29"/>
      <c r="E8" s="85"/>
      <c r="J8" s="85"/>
      <c r="N8" s="85"/>
      <c r="T8" s="93"/>
      <c r="U8" s="94"/>
      <c r="V8" s="56"/>
      <c r="W8" s="56"/>
      <c r="X8" s="56">
        <v>8.0000000000000002E-3</v>
      </c>
      <c r="Y8" s="70" t="s">
        <v>709</v>
      </c>
      <c r="AC8" s="76">
        <f t="shared" si="0"/>
        <v>0</v>
      </c>
    </row>
    <row r="9" spans="1:29">
      <c r="B9" t="s">
        <v>740</v>
      </c>
      <c r="C9" s="29">
        <f>+SUM(C4:C8)</f>
        <v>435943610000</v>
      </c>
      <c r="D9" s="29"/>
      <c r="E9" s="29"/>
      <c r="F9" s="29"/>
      <c r="G9" s="29"/>
      <c r="H9" s="29"/>
      <c r="I9" s="29"/>
      <c r="J9" s="29"/>
      <c r="K9" s="29"/>
      <c r="L9" s="29"/>
      <c r="M9" s="29"/>
      <c r="N9" s="29"/>
      <c r="O9" s="29"/>
      <c r="P9" s="29"/>
      <c r="Q9" s="29"/>
      <c r="R9" s="29"/>
      <c r="S9" s="29"/>
      <c r="T9" s="93"/>
      <c r="U9" s="94"/>
      <c r="V9" s="56"/>
      <c r="W9" s="56"/>
      <c r="X9" s="56">
        <v>6.0000000000000001E-3</v>
      </c>
      <c r="Y9" s="70" t="s">
        <v>711</v>
      </c>
      <c r="AC9" s="76">
        <f t="shared" si="0"/>
        <v>0</v>
      </c>
    </row>
    <row r="10" spans="1:29">
      <c r="X10" s="77">
        <v>6.0000000000000001E-3</v>
      </c>
      <c r="Y10" s="70" t="s">
        <v>712</v>
      </c>
      <c r="AC10" s="76">
        <f t="shared" si="0"/>
        <v>0</v>
      </c>
    </row>
    <row r="11" spans="1:29">
      <c r="C11" s="29"/>
      <c r="X11" s="42">
        <v>0.01</v>
      </c>
      <c r="Y11" s="70" t="s">
        <v>713</v>
      </c>
      <c r="AC11" s="76">
        <f t="shared" si="0"/>
        <v>0</v>
      </c>
    </row>
    <row r="12" spans="1:29" ht="29.25" customHeight="1">
      <c r="B12" s="52" t="s">
        <v>752</v>
      </c>
      <c r="C12" s="53"/>
      <c r="D12" s="54"/>
      <c r="E12" s="54"/>
      <c r="G12" s="54"/>
      <c r="J12" s="54"/>
      <c r="N12" s="54"/>
      <c r="T12" s="95"/>
      <c r="X12" s="42">
        <v>0.02</v>
      </c>
      <c r="Y12" s="70" t="s">
        <v>714</v>
      </c>
      <c r="AC12" s="76">
        <f t="shared" si="0"/>
        <v>0</v>
      </c>
    </row>
    <row r="13" spans="1:29" ht="29.25" customHeight="1">
      <c r="C13" s="29"/>
      <c r="D13" s="30"/>
      <c r="E13" s="54"/>
      <c r="F13" s="30"/>
      <c r="G13" s="54"/>
      <c r="J13" s="54"/>
      <c r="L13" s="54"/>
      <c r="N13" s="54"/>
      <c r="P13" s="54"/>
      <c r="X13" s="42">
        <v>0.03</v>
      </c>
      <c r="Y13" s="71" t="s">
        <v>721</v>
      </c>
      <c r="AB13" s="76">
        <f>+T9*W6</f>
        <v>0</v>
      </c>
      <c r="AC13" s="76">
        <f t="shared" si="0"/>
        <v>0</v>
      </c>
    </row>
    <row r="14" spans="1:29" ht="29.25" customHeight="1">
      <c r="C14" s="29"/>
      <c r="E14" s="54"/>
      <c r="F14" s="54"/>
      <c r="H14" s="54"/>
      <c r="J14" s="54"/>
      <c r="N14" s="54"/>
      <c r="X14" s="42">
        <v>0.02</v>
      </c>
      <c r="Y14" s="71" t="s">
        <v>722</v>
      </c>
      <c r="AC14" s="76">
        <f t="shared" si="0"/>
        <v>0</v>
      </c>
    </row>
    <row r="15" spans="1:29" ht="29.25" customHeight="1">
      <c r="C15" s="29"/>
      <c r="E15" s="30"/>
      <c r="F15" s="54"/>
      <c r="H15" s="54"/>
      <c r="X15" s="42">
        <v>0.01</v>
      </c>
      <c r="Y15" s="71" t="s">
        <v>723</v>
      </c>
      <c r="AC15" s="76">
        <f t="shared" si="0"/>
        <v>0</v>
      </c>
    </row>
    <row r="16" spans="1:29">
      <c r="X16" s="77">
        <v>5.0000000000000001E-3</v>
      </c>
      <c r="Y16" s="71" t="s">
        <v>724</v>
      </c>
      <c r="AC16" s="76">
        <f t="shared" si="0"/>
        <v>0</v>
      </c>
    </row>
    <row r="17" spans="2:29">
      <c r="B17" s="37"/>
      <c r="X17" s="77">
        <v>2E-3</v>
      </c>
      <c r="Y17" s="71" t="s">
        <v>725</v>
      </c>
      <c r="AC17" s="76">
        <f t="shared" si="0"/>
        <v>0</v>
      </c>
    </row>
    <row r="18" spans="2:29">
      <c r="X18" s="77">
        <v>2E-3</v>
      </c>
      <c r="Y18" s="71" t="s">
        <v>726</v>
      </c>
      <c r="AC18" s="76">
        <f t="shared" si="0"/>
        <v>0</v>
      </c>
    </row>
    <row r="19" spans="2:29">
      <c r="X19" s="77">
        <v>5.0000000000000001E-4</v>
      </c>
      <c r="Y19" s="71" t="s">
        <v>727</v>
      </c>
      <c r="AC19" s="76">
        <f t="shared" si="0"/>
        <v>0</v>
      </c>
    </row>
    <row r="20" spans="2:29">
      <c r="E20" s="57"/>
      <c r="X20" s="77">
        <v>5.0000000000000001E-4</v>
      </c>
      <c r="Y20" s="71" t="s">
        <v>248</v>
      </c>
      <c r="AC20" s="76">
        <f t="shared" si="0"/>
        <v>0</v>
      </c>
    </row>
    <row r="21" spans="2:29">
      <c r="X21" s="77">
        <v>5.0000000000000001E-4</v>
      </c>
      <c r="Y21" s="71" t="s">
        <v>728</v>
      </c>
      <c r="AC21" s="76">
        <f t="shared" si="0"/>
        <v>0</v>
      </c>
    </row>
    <row r="22" spans="2:29">
      <c r="X22" s="42">
        <v>0</v>
      </c>
      <c r="Y22" s="71" t="s">
        <v>729</v>
      </c>
      <c r="AC22" s="76">
        <f t="shared" si="0"/>
        <v>0</v>
      </c>
    </row>
    <row r="23" spans="2:29">
      <c r="X23" s="42">
        <v>0.08</v>
      </c>
      <c r="Y23" s="75" t="s">
        <v>730</v>
      </c>
      <c r="AB23" s="76">
        <f>+T9*W7</f>
        <v>0</v>
      </c>
      <c r="AC23" s="76">
        <f t="shared" si="0"/>
        <v>0</v>
      </c>
    </row>
    <row r="24" spans="2:29">
      <c r="X24" s="42">
        <v>0.05</v>
      </c>
      <c r="Y24" s="75" t="s">
        <v>731</v>
      </c>
      <c r="AC24" s="76">
        <f t="shared" si="0"/>
        <v>0</v>
      </c>
    </row>
    <row r="25" spans="2:29">
      <c r="X25" s="42">
        <v>0.01</v>
      </c>
      <c r="Y25" s="75" t="s">
        <v>732</v>
      </c>
      <c r="AC25" s="76">
        <f t="shared" si="0"/>
        <v>0</v>
      </c>
    </row>
    <row r="26" spans="2:29">
      <c r="X26" s="42">
        <v>0.01</v>
      </c>
      <c r="Y26" s="75" t="s">
        <v>733</v>
      </c>
      <c r="AC26" s="76">
        <f t="shared" si="0"/>
        <v>0</v>
      </c>
    </row>
    <row r="27" spans="2:29">
      <c r="X27" s="42">
        <f>SUM(X4:X26)</f>
        <v>1.0004999999999999</v>
      </c>
      <c r="Y27" t="s">
        <v>773</v>
      </c>
      <c r="AB27" s="76">
        <f>SUM(AB4:AB26)</f>
        <v>0</v>
      </c>
      <c r="AC27" s="76">
        <f>SUM(AC4:AC26)</f>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4"/>
  <sheetViews>
    <sheetView zoomScaleNormal="100" workbookViewId="0">
      <pane ySplit="2" topLeftCell="A3" activePane="bottomLeft" state="frozen"/>
      <selection pane="bottomLeft" activeCell="H4" sqref="H4"/>
    </sheetView>
  </sheetViews>
  <sheetFormatPr defaultColWidth="11.42578125" defaultRowHeight="13.9"/>
  <cols>
    <col min="1" max="1" width="13.42578125" bestFit="1" customWidth="1"/>
    <col min="2" max="2" width="15" customWidth="1"/>
    <col min="3" max="3" width="25.7109375" customWidth="1"/>
    <col min="4" max="4" width="13.42578125" customWidth="1"/>
    <col min="5" max="5" width="27.140625" customWidth="1"/>
    <col min="9" max="9" width="20.7109375" customWidth="1"/>
  </cols>
  <sheetData>
    <row r="1" spans="1:9" ht="14.45" customHeight="1">
      <c r="A1" s="135" t="s">
        <v>86</v>
      </c>
      <c r="B1" s="135" t="s">
        <v>1</v>
      </c>
      <c r="C1" s="135" t="s">
        <v>2</v>
      </c>
      <c r="D1" s="135" t="s">
        <v>3</v>
      </c>
      <c r="E1" s="135" t="s">
        <v>4</v>
      </c>
      <c r="F1" s="136" t="s">
        <v>5</v>
      </c>
      <c r="G1" s="136"/>
      <c r="H1" s="136"/>
      <c r="I1" s="135" t="s">
        <v>6</v>
      </c>
    </row>
    <row r="2" spans="1:9" ht="27.6">
      <c r="A2" s="135"/>
      <c r="B2" s="135"/>
      <c r="C2" s="135"/>
      <c r="D2" s="135"/>
      <c r="E2" s="135"/>
      <c r="F2" s="1" t="s">
        <v>7</v>
      </c>
      <c r="G2" s="1" t="s">
        <v>8</v>
      </c>
      <c r="H2" s="1" t="s">
        <v>9</v>
      </c>
      <c r="I2" s="135"/>
    </row>
    <row r="3" spans="1:9" ht="72" customHeight="1">
      <c r="A3" s="127" t="s">
        <v>10</v>
      </c>
      <c r="B3" s="3" t="s">
        <v>30</v>
      </c>
      <c r="C3" s="3"/>
      <c r="D3" s="3" t="s">
        <v>87</v>
      </c>
      <c r="E3" s="3" t="s">
        <v>31</v>
      </c>
      <c r="F3" s="3"/>
      <c r="G3" s="3"/>
      <c r="H3" s="3"/>
      <c r="I3" s="3" t="s">
        <v>32</v>
      </c>
    </row>
    <row r="4" spans="1:9" ht="72" customHeight="1">
      <c r="A4" s="127"/>
      <c r="B4" s="3" t="s">
        <v>88</v>
      </c>
      <c r="C4" s="3" t="s">
        <v>89</v>
      </c>
      <c r="D4" s="3" t="s">
        <v>90</v>
      </c>
      <c r="E4" s="3" t="s">
        <v>14</v>
      </c>
      <c r="F4" s="3" t="s">
        <v>91</v>
      </c>
      <c r="G4" s="3"/>
      <c r="H4" s="3"/>
      <c r="I4" s="3" t="s">
        <v>32</v>
      </c>
    </row>
    <row r="5" spans="1:9" ht="72" customHeight="1">
      <c r="A5" s="127"/>
      <c r="B5" s="3" t="s">
        <v>92</v>
      </c>
      <c r="C5" s="3" t="s">
        <v>89</v>
      </c>
      <c r="D5" s="3" t="s">
        <v>93</v>
      </c>
      <c r="E5" s="3" t="s">
        <v>14</v>
      </c>
      <c r="F5" s="3"/>
      <c r="G5" s="3"/>
      <c r="H5" s="3"/>
      <c r="I5" s="3" t="s">
        <v>32</v>
      </c>
    </row>
    <row r="6" spans="1:9" ht="72" customHeight="1">
      <c r="A6" s="127"/>
      <c r="B6" s="3" t="s">
        <v>17</v>
      </c>
      <c r="C6" s="3" t="s">
        <v>18</v>
      </c>
      <c r="D6" s="3" t="s">
        <v>90</v>
      </c>
      <c r="E6" s="3" t="s">
        <v>20</v>
      </c>
      <c r="F6" s="3"/>
      <c r="G6" s="3"/>
      <c r="H6" s="3"/>
      <c r="I6" s="3" t="s">
        <v>21</v>
      </c>
    </row>
    <row r="7" spans="1:9" ht="72" customHeight="1">
      <c r="A7" s="127"/>
      <c r="B7" s="3" t="s">
        <v>94</v>
      </c>
      <c r="C7" s="3" t="s">
        <v>95</v>
      </c>
      <c r="D7" s="3" t="s">
        <v>90</v>
      </c>
      <c r="E7" s="3" t="s">
        <v>96</v>
      </c>
      <c r="F7" s="3"/>
      <c r="G7" s="3"/>
      <c r="H7" s="3"/>
      <c r="I7" s="3" t="s">
        <v>32</v>
      </c>
    </row>
    <row r="8" spans="1:9" ht="72" customHeight="1">
      <c r="A8" s="127"/>
      <c r="B8" s="3" t="s">
        <v>97</v>
      </c>
      <c r="C8" s="3" t="s">
        <v>98</v>
      </c>
      <c r="D8" s="3" t="s">
        <v>90</v>
      </c>
      <c r="E8" s="3" t="s">
        <v>99</v>
      </c>
      <c r="F8" s="3"/>
      <c r="G8" s="3"/>
      <c r="H8" s="3"/>
      <c r="I8" s="3" t="s">
        <v>32</v>
      </c>
    </row>
    <row r="9" spans="1:9" ht="72" customHeight="1">
      <c r="A9" s="127"/>
      <c r="B9" s="3" t="s">
        <v>100</v>
      </c>
      <c r="C9" s="3" t="s">
        <v>101</v>
      </c>
      <c r="D9" s="3" t="s">
        <v>102</v>
      </c>
      <c r="E9" s="3" t="s">
        <v>20</v>
      </c>
      <c r="F9" s="3"/>
      <c r="G9" s="3"/>
      <c r="H9" s="3"/>
      <c r="I9" s="3" t="s">
        <v>103</v>
      </c>
    </row>
    <row r="10" spans="1:9" ht="72" customHeight="1">
      <c r="A10" s="127"/>
      <c r="B10" s="3" t="s">
        <v>42</v>
      </c>
      <c r="C10" s="3" t="s">
        <v>104</v>
      </c>
      <c r="D10" s="3" t="s">
        <v>105</v>
      </c>
      <c r="E10" s="3" t="s">
        <v>45</v>
      </c>
      <c r="F10" s="3"/>
      <c r="G10" s="3"/>
      <c r="H10" s="3"/>
      <c r="I10" s="3" t="s">
        <v>46</v>
      </c>
    </row>
    <row r="11" spans="1:9" ht="72" customHeight="1">
      <c r="A11" s="127"/>
      <c r="B11" s="3" t="s">
        <v>106</v>
      </c>
      <c r="C11" s="3" t="s">
        <v>107</v>
      </c>
      <c r="D11" s="3" t="s">
        <v>90</v>
      </c>
      <c r="E11" s="3" t="s">
        <v>20</v>
      </c>
      <c r="F11" s="3"/>
      <c r="G11" s="3"/>
      <c r="H11" s="3"/>
      <c r="I11" s="3" t="s">
        <v>65</v>
      </c>
    </row>
    <row r="12" spans="1:9" ht="72" customHeight="1">
      <c r="A12" s="127"/>
      <c r="B12" s="3" t="s">
        <v>108</v>
      </c>
      <c r="C12" s="3" t="s">
        <v>109</v>
      </c>
      <c r="D12" s="3" t="s">
        <v>90</v>
      </c>
      <c r="E12" s="3" t="s">
        <v>96</v>
      </c>
      <c r="F12" s="3"/>
      <c r="G12" s="3"/>
      <c r="H12" s="3"/>
      <c r="I12" s="3" t="s">
        <v>32</v>
      </c>
    </row>
    <row r="13" spans="1:9" ht="72" customHeight="1">
      <c r="A13" s="127"/>
      <c r="B13" s="3" t="s">
        <v>110</v>
      </c>
      <c r="C13" s="3" t="s">
        <v>111</v>
      </c>
      <c r="D13" s="3" t="s">
        <v>102</v>
      </c>
      <c r="E13" s="3" t="s">
        <v>96</v>
      </c>
      <c r="F13" s="3"/>
      <c r="G13" s="3"/>
      <c r="H13" s="3"/>
      <c r="I13" s="3" t="s">
        <v>32</v>
      </c>
    </row>
    <row r="14" spans="1:9" ht="72" customHeight="1">
      <c r="A14" s="127"/>
      <c r="B14" s="3" t="s">
        <v>112</v>
      </c>
      <c r="C14" s="3" t="s">
        <v>113</v>
      </c>
      <c r="D14" s="3" t="s">
        <v>90</v>
      </c>
      <c r="E14" s="3" t="s">
        <v>114</v>
      </c>
      <c r="F14" s="3"/>
      <c r="G14" s="3"/>
      <c r="H14" s="3"/>
      <c r="I14" s="3" t="s">
        <v>65</v>
      </c>
    </row>
    <row r="15" spans="1:9" ht="72" customHeight="1">
      <c r="A15" s="127"/>
      <c r="B15" s="3" t="s">
        <v>115</v>
      </c>
      <c r="C15" s="3" t="s">
        <v>116</v>
      </c>
      <c r="D15" s="3" t="s">
        <v>102</v>
      </c>
      <c r="E15" s="3" t="s">
        <v>96</v>
      </c>
      <c r="F15" s="3"/>
      <c r="G15" s="3"/>
      <c r="H15" s="3"/>
      <c r="I15" s="3" t="s">
        <v>32</v>
      </c>
    </row>
    <row r="16" spans="1:9" ht="41.45">
      <c r="A16" s="127" t="s">
        <v>47</v>
      </c>
      <c r="B16" s="3" t="s">
        <v>117</v>
      </c>
      <c r="C16" s="3" t="s">
        <v>118</v>
      </c>
      <c r="D16" s="3" t="s">
        <v>105</v>
      </c>
      <c r="E16" s="3" t="s">
        <v>119</v>
      </c>
      <c r="F16" s="3"/>
      <c r="G16" s="3"/>
      <c r="H16" s="3"/>
      <c r="I16" s="3" t="s">
        <v>32</v>
      </c>
    </row>
    <row r="17" spans="1:9" ht="27.6">
      <c r="A17" s="127"/>
      <c r="B17" s="3" t="s">
        <v>120</v>
      </c>
      <c r="C17" s="3" t="s">
        <v>121</v>
      </c>
      <c r="D17" s="3" t="s">
        <v>90</v>
      </c>
      <c r="E17" s="3" t="s">
        <v>119</v>
      </c>
      <c r="F17" s="3"/>
      <c r="G17" s="3"/>
      <c r="H17" s="3"/>
      <c r="I17" s="3" t="s">
        <v>32</v>
      </c>
    </row>
    <row r="18" spans="1:9" ht="27.6">
      <c r="A18" s="127"/>
      <c r="B18" s="3" t="s">
        <v>122</v>
      </c>
      <c r="C18" s="3" t="s">
        <v>123</v>
      </c>
      <c r="D18" s="3" t="s">
        <v>105</v>
      </c>
      <c r="E18" s="3" t="s">
        <v>119</v>
      </c>
      <c r="F18" s="3"/>
      <c r="G18" s="3"/>
      <c r="H18" s="3"/>
      <c r="I18" s="3" t="s">
        <v>32</v>
      </c>
    </row>
    <row r="19" spans="1:9" ht="41.45">
      <c r="A19" s="127"/>
      <c r="B19" s="3" t="s">
        <v>124</v>
      </c>
      <c r="C19" s="3" t="s">
        <v>125</v>
      </c>
      <c r="D19" s="3" t="s">
        <v>102</v>
      </c>
      <c r="E19" s="3" t="s">
        <v>60</v>
      </c>
      <c r="F19" s="3"/>
      <c r="G19" s="3"/>
      <c r="H19" s="3"/>
      <c r="I19" s="3" t="s">
        <v>32</v>
      </c>
    </row>
    <row r="20" spans="1:9" ht="55.15">
      <c r="A20" s="127" t="s">
        <v>61</v>
      </c>
      <c r="B20" s="3" t="s">
        <v>126</v>
      </c>
      <c r="C20" s="3" t="s">
        <v>63</v>
      </c>
      <c r="D20" s="3" t="s">
        <v>87</v>
      </c>
      <c r="E20" s="3" t="s">
        <v>64</v>
      </c>
      <c r="F20" s="3"/>
      <c r="G20" s="3"/>
      <c r="H20" s="3"/>
      <c r="I20" s="3" t="s">
        <v>65</v>
      </c>
    </row>
    <row r="21" spans="1:9" ht="41.45">
      <c r="A21" s="127"/>
      <c r="B21" s="3" t="s">
        <v>127</v>
      </c>
      <c r="C21" s="3" t="s">
        <v>128</v>
      </c>
      <c r="D21" s="3" t="s">
        <v>102</v>
      </c>
      <c r="E21" s="3" t="s">
        <v>129</v>
      </c>
      <c r="F21" s="3"/>
      <c r="G21" s="3"/>
      <c r="H21" s="3"/>
      <c r="I21" s="3" t="s">
        <v>65</v>
      </c>
    </row>
    <row r="22" spans="1:9" ht="55.15">
      <c r="A22" s="127"/>
      <c r="B22" s="3" t="s">
        <v>69</v>
      </c>
      <c r="C22" s="3" t="s">
        <v>70</v>
      </c>
      <c r="D22" s="3" t="s">
        <v>87</v>
      </c>
      <c r="E22" s="3" t="s">
        <v>62</v>
      </c>
      <c r="F22" s="3"/>
      <c r="G22" s="3"/>
      <c r="H22" s="3"/>
      <c r="I22" s="3" t="s">
        <v>71</v>
      </c>
    </row>
    <row r="23" spans="1:9" ht="27.6">
      <c r="A23" s="127"/>
      <c r="B23" s="3" t="s">
        <v>130</v>
      </c>
      <c r="C23" s="3" t="s">
        <v>131</v>
      </c>
      <c r="D23" s="3" t="s">
        <v>87</v>
      </c>
      <c r="E23" s="3" t="s">
        <v>62</v>
      </c>
      <c r="F23" s="3"/>
      <c r="G23" s="3"/>
      <c r="H23" s="3"/>
      <c r="I23" s="3" t="s">
        <v>132</v>
      </c>
    </row>
    <row r="24" spans="1:9" ht="69">
      <c r="A24" s="127" t="s">
        <v>133</v>
      </c>
      <c r="B24" s="137" t="s">
        <v>134</v>
      </c>
      <c r="C24" s="3" t="s">
        <v>135</v>
      </c>
      <c r="D24" s="3" t="s">
        <v>102</v>
      </c>
      <c r="E24" s="3" t="s">
        <v>119</v>
      </c>
      <c r="F24" s="3"/>
      <c r="G24" s="3"/>
      <c r="H24" s="3"/>
      <c r="I24" s="3"/>
    </row>
    <row r="25" spans="1:9" ht="69">
      <c r="A25" s="127"/>
      <c r="B25" s="137"/>
      <c r="C25" s="3" t="s">
        <v>136</v>
      </c>
      <c r="D25" s="3" t="s">
        <v>102</v>
      </c>
      <c r="E25" s="3" t="s">
        <v>119</v>
      </c>
      <c r="F25" s="3"/>
      <c r="G25" s="3"/>
      <c r="H25" s="3"/>
      <c r="I25" s="3"/>
    </row>
    <row r="26" spans="1:9" ht="57.6" customHeight="1">
      <c r="A26" s="127"/>
      <c r="B26" s="137"/>
      <c r="C26" s="3" t="s">
        <v>137</v>
      </c>
      <c r="D26" s="3" t="s">
        <v>102</v>
      </c>
      <c r="E26" s="3" t="s">
        <v>119</v>
      </c>
      <c r="F26" s="3"/>
      <c r="G26" s="3"/>
      <c r="H26" s="3"/>
      <c r="I26" s="3"/>
    </row>
    <row r="27" spans="1:9" ht="57.6" customHeight="1">
      <c r="A27" s="127"/>
      <c r="B27" s="137"/>
      <c r="C27" s="3" t="s">
        <v>138</v>
      </c>
      <c r="D27" s="3" t="s">
        <v>102</v>
      </c>
      <c r="E27" s="3" t="s">
        <v>119</v>
      </c>
      <c r="F27" s="3"/>
      <c r="G27" s="3"/>
      <c r="H27" s="3"/>
      <c r="I27" s="3"/>
    </row>
    <row r="28" spans="1:9" ht="69">
      <c r="A28" s="127"/>
      <c r="B28" s="137" t="s">
        <v>139</v>
      </c>
      <c r="C28" s="3" t="s">
        <v>140</v>
      </c>
      <c r="D28" s="3" t="s">
        <v>102</v>
      </c>
      <c r="E28" s="3" t="s">
        <v>141</v>
      </c>
      <c r="F28" s="3"/>
      <c r="G28" s="3"/>
      <c r="H28" s="3"/>
      <c r="I28" s="3" t="s">
        <v>65</v>
      </c>
    </row>
    <row r="29" spans="1:9" ht="82.9">
      <c r="A29" s="127"/>
      <c r="B29" s="137"/>
      <c r="C29" s="3" t="s">
        <v>142</v>
      </c>
      <c r="D29" s="3" t="s">
        <v>102</v>
      </c>
      <c r="E29" s="3" t="s">
        <v>141</v>
      </c>
      <c r="F29" s="3"/>
      <c r="G29" s="3"/>
      <c r="H29" s="3"/>
      <c r="I29" s="3" t="s">
        <v>65</v>
      </c>
    </row>
    <row r="30" spans="1:9" ht="57.6" customHeight="1">
      <c r="A30" s="127"/>
      <c r="B30" s="137"/>
      <c r="C30" s="3" t="s">
        <v>143</v>
      </c>
      <c r="D30" s="3" t="s">
        <v>102</v>
      </c>
      <c r="E30" s="3" t="s">
        <v>141</v>
      </c>
      <c r="F30" s="3"/>
      <c r="G30" s="3"/>
      <c r="H30" s="3"/>
      <c r="I30" s="3" t="s">
        <v>65</v>
      </c>
    </row>
    <row r="31" spans="1:9" ht="57.6" customHeight="1">
      <c r="A31" s="127"/>
      <c r="B31" s="137" t="s">
        <v>144</v>
      </c>
      <c r="C31" s="3" t="s">
        <v>145</v>
      </c>
      <c r="D31" s="3" t="s">
        <v>102</v>
      </c>
      <c r="E31" s="3" t="s">
        <v>141</v>
      </c>
      <c r="F31" s="3"/>
      <c r="G31" s="3"/>
      <c r="H31" s="3"/>
      <c r="I31" s="3" t="s">
        <v>65</v>
      </c>
    </row>
    <row r="32" spans="1:9" ht="57.6" customHeight="1">
      <c r="A32" s="127"/>
      <c r="B32" s="137"/>
      <c r="C32" s="3" t="s">
        <v>146</v>
      </c>
      <c r="D32" s="3" t="s">
        <v>102</v>
      </c>
      <c r="E32" s="3" t="s">
        <v>141</v>
      </c>
      <c r="F32" s="3"/>
      <c r="G32" s="3"/>
      <c r="H32" s="3"/>
      <c r="I32" s="3" t="s">
        <v>65</v>
      </c>
    </row>
    <row r="33" spans="1:9" ht="57.6" customHeight="1">
      <c r="A33" s="127"/>
      <c r="B33" s="137"/>
      <c r="C33" s="3" t="s">
        <v>147</v>
      </c>
      <c r="D33" s="3" t="s">
        <v>102</v>
      </c>
      <c r="E33" s="3" t="s">
        <v>141</v>
      </c>
      <c r="F33" s="3"/>
      <c r="G33" s="3"/>
      <c r="H33" s="3"/>
      <c r="I33" s="3" t="s">
        <v>65</v>
      </c>
    </row>
    <row r="34" spans="1:9" ht="57.6" customHeight="1">
      <c r="A34" s="127"/>
      <c r="B34" s="137"/>
      <c r="C34" s="3" t="s">
        <v>148</v>
      </c>
      <c r="D34" s="3" t="s">
        <v>102</v>
      </c>
      <c r="E34" s="3" t="s">
        <v>141</v>
      </c>
      <c r="F34" s="3"/>
      <c r="G34" s="3"/>
      <c r="H34" s="3"/>
      <c r="I34" s="3" t="s">
        <v>65</v>
      </c>
    </row>
    <row r="35" spans="1:9" ht="57.6" customHeight="1">
      <c r="A35" s="127"/>
      <c r="B35" s="137"/>
      <c r="C35" s="3" t="s">
        <v>149</v>
      </c>
      <c r="D35" s="3" t="s">
        <v>102</v>
      </c>
      <c r="E35" s="3" t="s">
        <v>141</v>
      </c>
      <c r="F35" s="3"/>
      <c r="G35" s="3"/>
      <c r="H35" s="3"/>
      <c r="I35" s="3" t="s">
        <v>65</v>
      </c>
    </row>
    <row r="36" spans="1:9" ht="57.6" customHeight="1">
      <c r="A36" s="127"/>
      <c r="B36" s="137"/>
      <c r="C36" s="3" t="s">
        <v>150</v>
      </c>
      <c r="D36" s="3" t="s">
        <v>102</v>
      </c>
      <c r="E36" s="3" t="s">
        <v>141</v>
      </c>
      <c r="F36" s="3"/>
      <c r="G36" s="3"/>
      <c r="H36" s="3"/>
      <c r="I36" s="3" t="s">
        <v>65</v>
      </c>
    </row>
    <row r="37" spans="1:9" ht="57.6" customHeight="1">
      <c r="A37" s="127"/>
      <c r="B37" s="137"/>
      <c r="C37" s="3" t="s">
        <v>151</v>
      </c>
      <c r="D37" s="3" t="s">
        <v>102</v>
      </c>
      <c r="E37" s="3" t="s">
        <v>141</v>
      </c>
      <c r="F37" s="3"/>
      <c r="G37" s="3"/>
      <c r="H37" s="3"/>
      <c r="I37" s="3" t="s">
        <v>65</v>
      </c>
    </row>
    <row r="38" spans="1:9" ht="57.6" customHeight="1">
      <c r="A38" s="127" t="s">
        <v>152</v>
      </c>
      <c r="B38" s="137" t="s">
        <v>153</v>
      </c>
      <c r="C38" s="3" t="s">
        <v>154</v>
      </c>
      <c r="D38" s="3" t="s">
        <v>102</v>
      </c>
      <c r="E38" s="3" t="s">
        <v>141</v>
      </c>
      <c r="F38" s="3"/>
      <c r="G38" s="3"/>
      <c r="H38" s="3"/>
      <c r="I38" s="3" t="s">
        <v>65</v>
      </c>
    </row>
    <row r="39" spans="1:9" ht="69">
      <c r="A39" s="127"/>
      <c r="B39" s="137"/>
      <c r="C39" s="3" t="s">
        <v>155</v>
      </c>
      <c r="D39" s="3" t="s">
        <v>102</v>
      </c>
      <c r="E39" s="3" t="s">
        <v>141</v>
      </c>
      <c r="F39" s="3"/>
      <c r="G39" s="3"/>
      <c r="H39" s="3"/>
      <c r="I39" s="3" t="s">
        <v>65</v>
      </c>
    </row>
    <row r="40" spans="1:9" ht="57.6" customHeight="1">
      <c r="A40" s="127"/>
      <c r="B40" s="137"/>
      <c r="C40" s="3" t="s">
        <v>156</v>
      </c>
      <c r="D40" s="3" t="s">
        <v>102</v>
      </c>
      <c r="E40" s="3" t="s">
        <v>141</v>
      </c>
      <c r="F40" s="3"/>
      <c r="G40" s="3"/>
      <c r="H40" s="3"/>
      <c r="I40" s="3" t="s">
        <v>65</v>
      </c>
    </row>
    <row r="41" spans="1:9" ht="110.45">
      <c r="A41" s="127" t="s">
        <v>157</v>
      </c>
      <c r="B41" s="137" t="s">
        <v>158</v>
      </c>
      <c r="C41" s="3" t="s">
        <v>159</v>
      </c>
      <c r="D41" s="3" t="s">
        <v>102</v>
      </c>
      <c r="E41" s="3" t="s">
        <v>141</v>
      </c>
      <c r="F41" s="3"/>
      <c r="G41" s="3"/>
      <c r="H41" s="3"/>
      <c r="I41" s="3" t="s">
        <v>65</v>
      </c>
    </row>
    <row r="42" spans="1:9" ht="72" customHeight="1">
      <c r="A42" s="127"/>
      <c r="B42" s="137"/>
      <c r="C42" s="3" t="s">
        <v>160</v>
      </c>
      <c r="D42" s="3" t="s">
        <v>102</v>
      </c>
      <c r="E42" s="3" t="s">
        <v>141</v>
      </c>
      <c r="F42" s="3"/>
      <c r="G42" s="3"/>
      <c r="H42" s="3"/>
      <c r="I42" s="3" t="s">
        <v>65</v>
      </c>
    </row>
    <row r="43" spans="1:9" ht="72" customHeight="1">
      <c r="A43" s="127"/>
      <c r="B43" s="137"/>
      <c r="C43" s="3" t="s">
        <v>161</v>
      </c>
      <c r="D43" s="3" t="s">
        <v>102</v>
      </c>
      <c r="E43" s="3" t="s">
        <v>141</v>
      </c>
      <c r="F43" s="3"/>
      <c r="G43" s="3"/>
      <c r="H43" s="3"/>
      <c r="I43" s="3" t="s">
        <v>65</v>
      </c>
    </row>
    <row r="44" spans="1:9" ht="72" customHeight="1">
      <c r="A44" s="127"/>
      <c r="B44" s="137"/>
      <c r="C44" s="3" t="s">
        <v>162</v>
      </c>
      <c r="D44" s="3" t="s">
        <v>102</v>
      </c>
      <c r="E44" s="3" t="s">
        <v>141</v>
      </c>
      <c r="F44" s="3"/>
      <c r="G44" s="3"/>
      <c r="H44" s="3"/>
      <c r="I44" s="3" t="s">
        <v>65</v>
      </c>
    </row>
    <row r="45" spans="1:9" ht="72" customHeight="1">
      <c r="A45" s="127"/>
      <c r="B45" s="137"/>
      <c r="C45" s="3" t="s">
        <v>163</v>
      </c>
      <c r="D45" s="3" t="s">
        <v>102</v>
      </c>
      <c r="E45" s="3" t="s">
        <v>141</v>
      </c>
      <c r="F45" s="3"/>
      <c r="G45" s="3"/>
      <c r="H45" s="3"/>
      <c r="I45" s="3" t="s">
        <v>65</v>
      </c>
    </row>
    <row r="46" spans="1:9" ht="96.6">
      <c r="A46" s="127"/>
      <c r="B46" s="137" t="s">
        <v>164</v>
      </c>
      <c r="C46" s="3" t="s">
        <v>165</v>
      </c>
      <c r="D46" s="3" t="s">
        <v>102</v>
      </c>
      <c r="E46" s="3" t="s">
        <v>141</v>
      </c>
      <c r="F46" s="3"/>
      <c r="G46" s="3"/>
      <c r="H46" s="3"/>
      <c r="I46" s="3" t="s">
        <v>65</v>
      </c>
    </row>
    <row r="47" spans="1:9" ht="72" customHeight="1">
      <c r="A47" s="127"/>
      <c r="B47" s="137"/>
      <c r="C47" s="3" t="s">
        <v>166</v>
      </c>
      <c r="D47" s="3" t="s">
        <v>102</v>
      </c>
      <c r="E47" s="3" t="s">
        <v>141</v>
      </c>
      <c r="F47" s="3"/>
      <c r="G47" s="3"/>
      <c r="H47" s="3"/>
      <c r="I47" s="3" t="s">
        <v>65</v>
      </c>
    </row>
    <row r="48" spans="1:9" ht="82.9">
      <c r="A48" s="127"/>
      <c r="B48" s="137"/>
      <c r="C48" s="3" t="s">
        <v>167</v>
      </c>
      <c r="D48" s="3" t="s">
        <v>102</v>
      </c>
      <c r="E48" s="3" t="s">
        <v>141</v>
      </c>
      <c r="F48" s="3"/>
      <c r="G48" s="3"/>
      <c r="H48" s="3"/>
      <c r="I48" s="3" t="s">
        <v>65</v>
      </c>
    </row>
    <row r="49" spans="1:9" ht="115.15" customHeight="1">
      <c r="A49" s="127" t="s">
        <v>168</v>
      </c>
      <c r="B49" s="137" t="s">
        <v>169</v>
      </c>
      <c r="C49" s="3" t="s">
        <v>170</v>
      </c>
      <c r="D49" s="3" t="s">
        <v>102</v>
      </c>
      <c r="E49" s="3" t="s">
        <v>141</v>
      </c>
      <c r="F49" s="3"/>
      <c r="G49" s="3"/>
      <c r="H49" s="3"/>
      <c r="I49" s="3" t="s">
        <v>65</v>
      </c>
    </row>
    <row r="50" spans="1:9" ht="115.15" customHeight="1">
      <c r="A50" s="127"/>
      <c r="B50" s="137"/>
      <c r="C50" s="3" t="s">
        <v>171</v>
      </c>
      <c r="D50" s="3" t="s">
        <v>102</v>
      </c>
      <c r="E50" s="3" t="s">
        <v>141</v>
      </c>
      <c r="F50" s="3"/>
      <c r="G50" s="3"/>
      <c r="H50" s="3"/>
      <c r="I50" s="3" t="s">
        <v>65</v>
      </c>
    </row>
    <row r="51" spans="1:9" ht="115.15" customHeight="1">
      <c r="A51" s="127"/>
      <c r="B51" s="137"/>
      <c r="C51" s="3" t="s">
        <v>172</v>
      </c>
      <c r="D51" s="3" t="s">
        <v>102</v>
      </c>
      <c r="E51" s="3" t="s">
        <v>141</v>
      </c>
      <c r="F51" s="3"/>
      <c r="G51" s="3"/>
      <c r="H51" s="3"/>
      <c r="I51" s="3" t="s">
        <v>65</v>
      </c>
    </row>
    <row r="52" spans="1:9" ht="115.15" customHeight="1">
      <c r="A52" s="127"/>
      <c r="B52" s="137"/>
      <c r="C52" s="3" t="s">
        <v>173</v>
      </c>
      <c r="D52" s="3" t="s">
        <v>102</v>
      </c>
      <c r="E52" s="3" t="s">
        <v>141</v>
      </c>
      <c r="F52" s="3"/>
      <c r="G52" s="3"/>
      <c r="H52" s="3"/>
      <c r="I52" s="3" t="s">
        <v>65</v>
      </c>
    </row>
    <row r="53" spans="1:9" ht="115.15" customHeight="1">
      <c r="A53" s="127"/>
      <c r="B53" s="137"/>
      <c r="C53" s="3" t="s">
        <v>174</v>
      </c>
      <c r="D53" s="3" t="s">
        <v>102</v>
      </c>
      <c r="E53" s="3" t="s">
        <v>141</v>
      </c>
      <c r="F53" s="3"/>
      <c r="G53" s="3"/>
      <c r="H53" s="3"/>
      <c r="I53" s="3" t="s">
        <v>65</v>
      </c>
    </row>
    <row r="54" spans="1:9" ht="115.15" customHeight="1">
      <c r="A54" s="127"/>
      <c r="B54" s="137"/>
      <c r="C54" s="3" t="s">
        <v>175</v>
      </c>
      <c r="D54" s="3" t="s">
        <v>102</v>
      </c>
      <c r="E54" s="3" t="s">
        <v>141</v>
      </c>
      <c r="F54" s="3"/>
      <c r="G54" s="3"/>
      <c r="H54" s="3"/>
      <c r="I54" s="3" t="s">
        <v>65</v>
      </c>
    </row>
    <row r="55" spans="1:9" ht="72" customHeight="1">
      <c r="A55" s="127"/>
      <c r="B55" s="137"/>
      <c r="C55" s="3" t="s">
        <v>176</v>
      </c>
      <c r="D55" s="3" t="s">
        <v>102</v>
      </c>
      <c r="E55" s="3" t="s">
        <v>141</v>
      </c>
      <c r="F55" s="3"/>
      <c r="G55" s="3"/>
      <c r="H55" s="3"/>
      <c r="I55" s="3" t="s">
        <v>65</v>
      </c>
    </row>
    <row r="56" spans="1:9" ht="72" customHeight="1">
      <c r="A56" s="127"/>
      <c r="B56" s="137"/>
      <c r="C56" s="3" t="s">
        <v>177</v>
      </c>
      <c r="D56" s="3" t="s">
        <v>102</v>
      </c>
      <c r="E56" s="3" t="s">
        <v>141</v>
      </c>
      <c r="F56" s="3"/>
      <c r="G56" s="3"/>
      <c r="H56" s="3"/>
      <c r="I56" s="3" t="s">
        <v>65</v>
      </c>
    </row>
    <row r="57" spans="1:9" ht="69">
      <c r="A57" s="127"/>
      <c r="B57" s="137"/>
      <c r="C57" s="3" t="s">
        <v>178</v>
      </c>
      <c r="D57" s="3" t="s">
        <v>102</v>
      </c>
      <c r="E57" s="3" t="s">
        <v>141</v>
      </c>
      <c r="F57" s="3"/>
      <c r="G57" s="3"/>
      <c r="H57" s="3"/>
      <c r="I57" s="3" t="s">
        <v>65</v>
      </c>
    </row>
    <row r="58" spans="1:9" ht="69">
      <c r="A58" s="127"/>
      <c r="B58" s="137"/>
      <c r="C58" s="3" t="s">
        <v>179</v>
      </c>
      <c r="D58" s="3" t="s">
        <v>102</v>
      </c>
      <c r="E58" s="3" t="s">
        <v>141</v>
      </c>
      <c r="F58" s="3"/>
      <c r="G58" s="3"/>
      <c r="H58" s="3"/>
      <c r="I58" s="3" t="s">
        <v>65</v>
      </c>
    </row>
    <row r="59" spans="1:9" ht="69">
      <c r="A59" s="127"/>
      <c r="B59" s="137" t="s">
        <v>180</v>
      </c>
      <c r="C59" s="3" t="s">
        <v>181</v>
      </c>
      <c r="D59" s="3" t="s">
        <v>102</v>
      </c>
      <c r="E59" s="3" t="s">
        <v>182</v>
      </c>
      <c r="F59" s="3"/>
      <c r="G59" s="3"/>
      <c r="H59" s="3"/>
      <c r="I59" s="3" t="s">
        <v>65</v>
      </c>
    </row>
    <row r="60" spans="1:9" ht="69">
      <c r="A60" s="127"/>
      <c r="B60" s="137"/>
      <c r="C60" s="3" t="s">
        <v>183</v>
      </c>
      <c r="D60" s="3" t="s">
        <v>102</v>
      </c>
      <c r="E60" s="3" t="s">
        <v>182</v>
      </c>
      <c r="F60" s="3"/>
      <c r="G60" s="3"/>
      <c r="H60" s="3"/>
      <c r="I60" s="3" t="s">
        <v>65</v>
      </c>
    </row>
    <row r="61" spans="1:9" ht="86.45" customHeight="1">
      <c r="A61" s="127" t="s">
        <v>184</v>
      </c>
      <c r="B61" s="137" t="s">
        <v>185</v>
      </c>
      <c r="C61" s="3" t="s">
        <v>186</v>
      </c>
      <c r="D61" s="3" t="s">
        <v>102</v>
      </c>
      <c r="E61" s="3" t="s">
        <v>141</v>
      </c>
      <c r="F61" s="3"/>
      <c r="G61" s="3"/>
      <c r="H61" s="3"/>
      <c r="I61" s="3" t="s">
        <v>65</v>
      </c>
    </row>
    <row r="62" spans="1:9" ht="86.45" customHeight="1">
      <c r="A62" s="127"/>
      <c r="B62" s="137"/>
      <c r="C62" s="3" t="s">
        <v>187</v>
      </c>
      <c r="D62" s="3" t="s">
        <v>102</v>
      </c>
      <c r="E62" s="3" t="s">
        <v>141</v>
      </c>
      <c r="F62" s="3"/>
      <c r="G62" s="3"/>
      <c r="H62" s="3"/>
      <c r="I62" s="3" t="s">
        <v>65</v>
      </c>
    </row>
    <row r="63" spans="1:9" ht="82.9">
      <c r="A63" s="127"/>
      <c r="B63" s="137"/>
      <c r="C63" s="3" t="s">
        <v>188</v>
      </c>
      <c r="D63" s="3" t="s">
        <v>102</v>
      </c>
      <c r="E63" s="3" t="s">
        <v>141</v>
      </c>
      <c r="F63" s="3"/>
      <c r="G63" s="3"/>
      <c r="H63" s="3"/>
      <c r="I63" s="3" t="s">
        <v>65</v>
      </c>
    </row>
    <row r="64" spans="1:9" ht="129.6" customHeight="1">
      <c r="A64" s="127" t="s">
        <v>189</v>
      </c>
      <c r="B64" s="137" t="s">
        <v>190</v>
      </c>
      <c r="C64" s="3" t="s">
        <v>191</v>
      </c>
      <c r="D64" s="3" t="s">
        <v>102</v>
      </c>
      <c r="E64" s="3" t="s">
        <v>141</v>
      </c>
      <c r="F64" s="3"/>
      <c r="G64" s="3"/>
      <c r="H64" s="3"/>
      <c r="I64" s="3" t="s">
        <v>65</v>
      </c>
    </row>
    <row r="65" spans="1:9" ht="129.6" customHeight="1">
      <c r="A65" s="127"/>
      <c r="B65" s="137"/>
      <c r="C65" s="3" t="s">
        <v>192</v>
      </c>
      <c r="D65" s="3" t="s">
        <v>102</v>
      </c>
      <c r="E65" s="3" t="s">
        <v>141</v>
      </c>
      <c r="F65" s="3"/>
      <c r="G65" s="3"/>
      <c r="H65" s="3"/>
      <c r="I65" s="3" t="s">
        <v>65</v>
      </c>
    </row>
    <row r="66" spans="1:9" ht="129.6" customHeight="1">
      <c r="A66" s="127"/>
      <c r="B66" s="137"/>
      <c r="C66" s="3" t="s">
        <v>193</v>
      </c>
      <c r="D66" s="3" t="s">
        <v>102</v>
      </c>
      <c r="E66" s="3" t="s">
        <v>141</v>
      </c>
      <c r="F66" s="3"/>
      <c r="G66" s="3"/>
      <c r="H66" s="3"/>
      <c r="I66" s="3" t="s">
        <v>65</v>
      </c>
    </row>
    <row r="67" spans="1:9" ht="115.15" customHeight="1">
      <c r="A67" s="127" t="s">
        <v>194</v>
      </c>
      <c r="B67" s="137" t="s">
        <v>195</v>
      </c>
      <c r="C67" s="3" t="s">
        <v>196</v>
      </c>
      <c r="D67" s="3" t="s">
        <v>102</v>
      </c>
      <c r="E67" s="3" t="s">
        <v>141</v>
      </c>
      <c r="F67" s="3"/>
      <c r="G67" s="3"/>
      <c r="H67" s="3"/>
      <c r="I67" s="3" t="s">
        <v>65</v>
      </c>
    </row>
    <row r="68" spans="1:9" ht="72" customHeight="1">
      <c r="A68" s="127"/>
      <c r="B68" s="137"/>
      <c r="C68" s="3" t="s">
        <v>197</v>
      </c>
      <c r="D68" s="3" t="s">
        <v>102</v>
      </c>
      <c r="E68" s="3" t="s">
        <v>141</v>
      </c>
      <c r="F68" s="3"/>
      <c r="G68" s="3"/>
      <c r="H68" s="3"/>
      <c r="I68" s="3" t="s">
        <v>65</v>
      </c>
    </row>
    <row r="69" spans="1:9" ht="55.15">
      <c r="A69" s="127"/>
      <c r="B69" s="137"/>
      <c r="C69" s="3" t="s">
        <v>198</v>
      </c>
      <c r="D69" s="3" t="s">
        <v>102</v>
      </c>
      <c r="E69" s="3" t="s">
        <v>141</v>
      </c>
      <c r="F69" s="3"/>
      <c r="G69" s="3"/>
      <c r="H69" s="3"/>
      <c r="I69" s="3" t="s">
        <v>65</v>
      </c>
    </row>
    <row r="70" spans="1:9" ht="82.9">
      <c r="A70" s="127"/>
      <c r="B70" s="137"/>
      <c r="C70" s="3" t="s">
        <v>199</v>
      </c>
      <c r="D70" s="3" t="s">
        <v>102</v>
      </c>
      <c r="E70" s="3" t="s">
        <v>141</v>
      </c>
      <c r="F70" s="3"/>
      <c r="G70" s="3"/>
      <c r="H70" s="3"/>
      <c r="I70" s="3" t="s">
        <v>65</v>
      </c>
    </row>
    <row r="71" spans="1:9" ht="72" customHeight="1">
      <c r="A71" s="127"/>
      <c r="B71" s="137"/>
      <c r="C71" s="3" t="s">
        <v>200</v>
      </c>
      <c r="D71" s="3" t="s">
        <v>102</v>
      </c>
      <c r="E71" s="3" t="s">
        <v>141</v>
      </c>
      <c r="F71" s="3"/>
      <c r="G71" s="3"/>
      <c r="H71" s="3"/>
      <c r="I71" s="3" t="s">
        <v>65</v>
      </c>
    </row>
    <row r="72" spans="1:9" ht="55.15">
      <c r="A72" s="127" t="s">
        <v>61</v>
      </c>
      <c r="B72" s="3" t="s">
        <v>62</v>
      </c>
      <c r="C72" s="3" t="s">
        <v>63</v>
      </c>
      <c r="D72" s="3" t="s">
        <v>87</v>
      </c>
      <c r="E72" s="3" t="s">
        <v>64</v>
      </c>
      <c r="F72" s="3"/>
      <c r="G72" s="3"/>
      <c r="H72" s="3"/>
      <c r="I72" s="3" t="s">
        <v>65</v>
      </c>
    </row>
    <row r="73" spans="1:9" ht="55.15">
      <c r="A73" s="127"/>
      <c r="B73" s="3" t="s">
        <v>69</v>
      </c>
      <c r="C73" s="3" t="s">
        <v>70</v>
      </c>
      <c r="D73" s="3" t="s">
        <v>87</v>
      </c>
      <c r="E73" s="3" t="s">
        <v>62</v>
      </c>
      <c r="F73" s="3"/>
      <c r="G73" s="3"/>
      <c r="H73" s="3"/>
      <c r="I73" s="3" t="s">
        <v>71</v>
      </c>
    </row>
    <row r="74" spans="1:9" ht="27.6">
      <c r="A74" s="127"/>
      <c r="B74" s="3" t="s">
        <v>130</v>
      </c>
      <c r="C74" s="3" t="s">
        <v>131</v>
      </c>
      <c r="D74" s="3" t="s">
        <v>87</v>
      </c>
      <c r="E74" s="3" t="s">
        <v>62</v>
      </c>
      <c r="F74" s="3"/>
      <c r="G74" s="3"/>
      <c r="H74" s="3"/>
      <c r="I74" s="3" t="s">
        <v>132</v>
      </c>
    </row>
  </sheetData>
  <autoFilter ref="A1:I74" xr:uid="{00000000-0009-0000-0000-000001000000}">
    <filterColumn colId="5" showButton="0"/>
    <filterColumn colId="6" showButton="0"/>
  </autoFilter>
  <mergeCells count="29">
    <mergeCell ref="A72:A74"/>
    <mergeCell ref="A61:A63"/>
    <mergeCell ref="B61:B63"/>
    <mergeCell ref="A64:A66"/>
    <mergeCell ref="B64:B66"/>
    <mergeCell ref="A67:A71"/>
    <mergeCell ref="B67:B71"/>
    <mergeCell ref="E1:E2"/>
    <mergeCell ref="A38:A40"/>
    <mergeCell ref="B38:B40"/>
    <mergeCell ref="A41:A48"/>
    <mergeCell ref="B41:B45"/>
    <mergeCell ref="B46:B48"/>
    <mergeCell ref="F1:H1"/>
    <mergeCell ref="A49:A60"/>
    <mergeCell ref="B49:B58"/>
    <mergeCell ref="B59:B60"/>
    <mergeCell ref="I1:I2"/>
    <mergeCell ref="A3:A15"/>
    <mergeCell ref="A16:A19"/>
    <mergeCell ref="A20:A23"/>
    <mergeCell ref="A24:A37"/>
    <mergeCell ref="B24:B27"/>
    <mergeCell ref="B28:B30"/>
    <mergeCell ref="B31:B37"/>
    <mergeCell ref="A1:A2"/>
    <mergeCell ref="B1:B2"/>
    <mergeCell ref="C1:C2"/>
    <mergeCell ref="D1: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4"/>
  <sheetViews>
    <sheetView workbookViewId="0">
      <pane ySplit="2" topLeftCell="A3" activePane="bottomLeft" state="frozen"/>
      <selection pane="bottomLeft" activeCell="B14" sqref="B14"/>
    </sheetView>
  </sheetViews>
  <sheetFormatPr defaultColWidth="11.42578125" defaultRowHeight="13.9"/>
  <cols>
    <col min="1" max="1" width="27.5703125" customWidth="1"/>
    <col min="2" max="2" width="18.5703125" bestFit="1" customWidth="1"/>
    <col min="3" max="3" width="25.7109375" bestFit="1" customWidth="1"/>
    <col min="4" max="4" width="15.42578125" customWidth="1"/>
    <col min="5" max="5" width="27.140625" bestFit="1" customWidth="1"/>
    <col min="6" max="6" width="10.42578125" bestFit="1" customWidth="1"/>
    <col min="7" max="7" width="10" bestFit="1" customWidth="1"/>
    <col min="8" max="8" width="10.42578125" bestFit="1" customWidth="1"/>
    <col min="9" max="9" width="19.5703125" customWidth="1"/>
  </cols>
  <sheetData>
    <row r="1" spans="1:9">
      <c r="A1" s="135" t="s">
        <v>86</v>
      </c>
      <c r="B1" s="135" t="s">
        <v>1</v>
      </c>
      <c r="C1" s="135" t="s">
        <v>2</v>
      </c>
      <c r="D1" s="135" t="s">
        <v>3</v>
      </c>
      <c r="E1" s="135" t="s">
        <v>4</v>
      </c>
      <c r="F1" s="136" t="s">
        <v>5</v>
      </c>
      <c r="G1" s="136"/>
      <c r="H1" s="136"/>
      <c r="I1" s="135" t="s">
        <v>6</v>
      </c>
    </row>
    <row r="2" spans="1:9" ht="41.45">
      <c r="A2" s="135"/>
      <c r="B2" s="135"/>
      <c r="C2" s="135"/>
      <c r="D2" s="135"/>
      <c r="E2" s="135"/>
      <c r="F2" s="1" t="s">
        <v>7</v>
      </c>
      <c r="G2" s="1" t="s">
        <v>8</v>
      </c>
      <c r="H2" s="1" t="s">
        <v>9</v>
      </c>
      <c r="I2" s="135"/>
    </row>
    <row r="3" spans="1:9" ht="69">
      <c r="A3" s="127" t="s">
        <v>10</v>
      </c>
      <c r="B3" s="2" t="s">
        <v>201</v>
      </c>
      <c r="C3" s="2" t="s">
        <v>202</v>
      </c>
      <c r="D3" s="2" t="s">
        <v>203</v>
      </c>
      <c r="E3" s="2" t="s">
        <v>64</v>
      </c>
      <c r="F3" s="2" t="s">
        <v>91</v>
      </c>
      <c r="G3" s="2" t="s">
        <v>15</v>
      </c>
      <c r="H3" s="2" t="s">
        <v>15</v>
      </c>
      <c r="I3" s="2" t="s">
        <v>32</v>
      </c>
    </row>
    <row r="4" spans="1:9" ht="41.45">
      <c r="A4" s="127"/>
      <c r="B4" s="2" t="s">
        <v>17</v>
      </c>
      <c r="C4" s="2" t="s">
        <v>18</v>
      </c>
      <c r="D4" s="2" t="s">
        <v>19</v>
      </c>
      <c r="E4" s="2" t="s">
        <v>204</v>
      </c>
      <c r="F4" s="2" t="s">
        <v>91</v>
      </c>
      <c r="G4" s="2" t="s">
        <v>15</v>
      </c>
      <c r="H4" s="2" t="s">
        <v>15</v>
      </c>
      <c r="I4" s="2" t="s">
        <v>21</v>
      </c>
    </row>
    <row r="5" spans="1:9" ht="82.9">
      <c r="A5" s="127"/>
      <c r="B5" s="2" t="s">
        <v>205</v>
      </c>
      <c r="C5" s="2" t="s">
        <v>206</v>
      </c>
      <c r="D5" s="2" t="s">
        <v>207</v>
      </c>
      <c r="E5" s="2" t="s">
        <v>208</v>
      </c>
      <c r="F5" s="2" t="s">
        <v>15</v>
      </c>
      <c r="G5" s="2"/>
      <c r="H5" s="2"/>
      <c r="I5" s="2" t="s">
        <v>65</v>
      </c>
    </row>
    <row r="6" spans="1:9" ht="27.6">
      <c r="A6" s="127"/>
      <c r="B6" s="2" t="s">
        <v>209</v>
      </c>
      <c r="C6" s="2" t="s">
        <v>210</v>
      </c>
      <c r="D6" s="2" t="s">
        <v>211</v>
      </c>
      <c r="E6" s="2" t="s">
        <v>62</v>
      </c>
      <c r="F6" s="2" t="s">
        <v>15</v>
      </c>
      <c r="G6" s="2" t="s">
        <v>15</v>
      </c>
      <c r="H6" s="2" t="s">
        <v>15</v>
      </c>
      <c r="I6" s="2" t="s">
        <v>103</v>
      </c>
    </row>
    <row r="7" spans="1:9" ht="100.9" customHeight="1">
      <c r="A7" s="127"/>
      <c r="B7" s="2" t="s">
        <v>212</v>
      </c>
      <c r="C7" s="2" t="s">
        <v>43</v>
      </c>
      <c r="D7" s="2" t="s">
        <v>213</v>
      </c>
      <c r="E7" s="2" t="s">
        <v>214</v>
      </c>
      <c r="F7" s="2" t="s">
        <v>15</v>
      </c>
      <c r="G7" s="2" t="s">
        <v>15</v>
      </c>
      <c r="H7" s="2" t="s">
        <v>15</v>
      </c>
      <c r="I7" s="2" t="s">
        <v>46</v>
      </c>
    </row>
    <row r="8" spans="1:9" ht="41.45">
      <c r="A8" s="127" t="s">
        <v>47</v>
      </c>
      <c r="B8" s="2" t="s">
        <v>117</v>
      </c>
      <c r="C8" s="2" t="s">
        <v>118</v>
      </c>
      <c r="D8" s="2" t="s">
        <v>19</v>
      </c>
      <c r="E8" s="2" t="s">
        <v>119</v>
      </c>
      <c r="F8" s="2"/>
      <c r="G8" s="2" t="s">
        <v>15</v>
      </c>
      <c r="H8" s="2" t="s">
        <v>15</v>
      </c>
      <c r="I8" s="2" t="s">
        <v>32</v>
      </c>
    </row>
    <row r="9" spans="1:9">
      <c r="A9" s="127"/>
      <c r="B9" s="2" t="s">
        <v>122</v>
      </c>
      <c r="C9" s="2" t="s">
        <v>123</v>
      </c>
      <c r="D9" s="2" t="s">
        <v>105</v>
      </c>
      <c r="E9" s="2" t="s">
        <v>119</v>
      </c>
      <c r="F9" s="2"/>
      <c r="G9" s="2" t="s">
        <v>15</v>
      </c>
      <c r="H9" s="2" t="s">
        <v>15</v>
      </c>
      <c r="I9" s="2" t="s">
        <v>32</v>
      </c>
    </row>
    <row r="10" spans="1:9">
      <c r="A10" s="127"/>
      <c r="B10" s="2" t="s">
        <v>215</v>
      </c>
      <c r="C10" s="2" t="s">
        <v>216</v>
      </c>
      <c r="D10" s="2" t="s">
        <v>102</v>
      </c>
      <c r="E10" s="2" t="s">
        <v>60</v>
      </c>
      <c r="F10" s="2" t="s">
        <v>15</v>
      </c>
      <c r="G10" s="2" t="s">
        <v>15</v>
      </c>
      <c r="H10" s="2"/>
      <c r="I10" s="2" t="s">
        <v>32</v>
      </c>
    </row>
    <row r="11" spans="1:9" ht="55.15">
      <c r="A11" s="127" t="s">
        <v>61</v>
      </c>
      <c r="B11" s="2" t="s">
        <v>62</v>
      </c>
      <c r="C11" s="2" t="s">
        <v>63</v>
      </c>
      <c r="D11" s="2" t="s">
        <v>87</v>
      </c>
      <c r="E11" s="2" t="s">
        <v>64</v>
      </c>
      <c r="F11" s="2" t="s">
        <v>15</v>
      </c>
      <c r="G11" s="2" t="s">
        <v>15</v>
      </c>
      <c r="H11" s="2" t="s">
        <v>15</v>
      </c>
      <c r="I11" s="2" t="s">
        <v>65</v>
      </c>
    </row>
    <row r="12" spans="1:9" ht="41.45">
      <c r="A12" s="127"/>
      <c r="B12" s="2" t="s">
        <v>217</v>
      </c>
      <c r="C12" s="2" t="s">
        <v>218</v>
      </c>
      <c r="D12" s="2" t="s">
        <v>219</v>
      </c>
      <c r="E12" s="2" t="s">
        <v>220</v>
      </c>
      <c r="F12" s="2"/>
      <c r="G12" s="2" t="s">
        <v>15</v>
      </c>
      <c r="H12" s="2" t="s">
        <v>15</v>
      </c>
      <c r="I12" s="2" t="s">
        <v>32</v>
      </c>
    </row>
    <row r="13" spans="1:9" ht="41.45">
      <c r="A13" s="127"/>
      <c r="B13" s="2" t="s">
        <v>69</v>
      </c>
      <c r="C13" s="2" t="s">
        <v>70</v>
      </c>
      <c r="D13" s="2" t="s">
        <v>19</v>
      </c>
      <c r="E13" s="2" t="s">
        <v>62</v>
      </c>
      <c r="F13" s="2" t="s">
        <v>15</v>
      </c>
      <c r="G13" s="2" t="s">
        <v>15</v>
      </c>
      <c r="H13" s="2" t="s">
        <v>15</v>
      </c>
      <c r="I13" s="2" t="s">
        <v>71</v>
      </c>
    </row>
    <row r="14" spans="1:9" ht="27.6">
      <c r="A14" s="127"/>
      <c r="B14" s="2" t="s">
        <v>221</v>
      </c>
      <c r="C14" s="2" t="s">
        <v>131</v>
      </c>
      <c r="D14" s="2" t="s">
        <v>19</v>
      </c>
      <c r="E14" s="2" t="s">
        <v>62</v>
      </c>
      <c r="F14" s="2" t="s">
        <v>15</v>
      </c>
      <c r="G14" s="2" t="s">
        <v>15</v>
      </c>
      <c r="H14" s="2" t="s">
        <v>15</v>
      </c>
      <c r="I14" s="2" t="s">
        <v>132</v>
      </c>
    </row>
  </sheetData>
  <autoFilter ref="A1:I2" xr:uid="{00000000-0009-0000-0000-000002000000}">
    <filterColumn colId="5" showButton="0"/>
    <filterColumn colId="6" showButton="0"/>
  </autoFilter>
  <mergeCells count="10">
    <mergeCell ref="I1:I2"/>
    <mergeCell ref="A3:A7"/>
    <mergeCell ref="A8:A10"/>
    <mergeCell ref="A11:A14"/>
    <mergeCell ref="F1:H1"/>
    <mergeCell ref="A1:A2"/>
    <mergeCell ref="B1:B2"/>
    <mergeCell ref="C1:C2"/>
    <mergeCell ref="D1:D2"/>
    <mergeCell ref="E1: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AJ226"/>
  <sheetViews>
    <sheetView tabSelected="1" zoomScale="80" zoomScaleNormal="80" workbookViewId="0">
      <pane ySplit="1" topLeftCell="A2" activePane="bottomLeft" state="frozen"/>
      <selection pane="bottomLeft" activeCell="C8" sqref="C8"/>
    </sheetView>
  </sheetViews>
  <sheetFormatPr defaultColWidth="8.85546875" defaultRowHeight="13.9"/>
  <cols>
    <col min="1" max="1" width="17.140625" customWidth="1"/>
    <col min="2" max="2" width="30.42578125" customWidth="1"/>
    <col min="3" max="3" width="32.140625" customWidth="1"/>
    <col min="4" max="4" width="18.42578125" style="8" customWidth="1"/>
    <col min="5" max="5" width="33.140625" style="4" customWidth="1"/>
    <col min="6" max="6" width="53.42578125" hidden="1" customWidth="1"/>
    <col min="7" max="7" width="29.5703125" customWidth="1"/>
    <col min="8" max="8" width="16.140625" style="50" customWidth="1"/>
    <col min="9" max="9" width="22" customWidth="1"/>
    <col min="10" max="13" width="30.7109375" customWidth="1"/>
    <col min="14" max="14" width="34.7109375" style="29" customWidth="1"/>
    <col min="15" max="15" width="15.5703125" hidden="1" customWidth="1"/>
    <col min="16" max="16" width="18" hidden="1" customWidth="1"/>
    <col min="17" max="19" width="15.5703125" hidden="1" customWidth="1"/>
    <col min="20" max="20" width="11.140625" hidden="1" customWidth="1"/>
    <col min="21" max="21" width="11.42578125" hidden="1" customWidth="1"/>
    <col min="22" max="22" width="10.85546875" hidden="1" customWidth="1"/>
    <col min="23" max="23" width="19.42578125" hidden="1" customWidth="1"/>
    <col min="24" max="25" width="12.7109375" hidden="1" customWidth="1"/>
    <col min="26" max="26" width="18.5703125" hidden="1" customWidth="1"/>
    <col min="27" max="28" width="17.42578125" hidden="1" customWidth="1"/>
    <col min="29" max="29" width="17.5703125" hidden="1" customWidth="1"/>
    <col min="30" max="30" width="19.42578125" hidden="1" customWidth="1"/>
    <col min="31" max="31" width="18.42578125" hidden="1" customWidth="1"/>
    <col min="33" max="33" width="0" hidden="1" customWidth="1"/>
    <col min="34" max="34" width="12.85546875" customWidth="1"/>
  </cols>
  <sheetData>
    <row r="1" spans="1:36" ht="63.75" customHeight="1">
      <c r="A1" s="1" t="s">
        <v>222</v>
      </c>
      <c r="B1" s="1" t="s">
        <v>223</v>
      </c>
      <c r="C1" s="1" t="s">
        <v>224</v>
      </c>
      <c r="D1" s="1" t="s">
        <v>225</v>
      </c>
      <c r="E1" s="1" t="s">
        <v>226</v>
      </c>
      <c r="F1" s="1" t="s">
        <v>227</v>
      </c>
      <c r="G1" s="7" t="s">
        <v>228</v>
      </c>
      <c r="H1" s="7" t="s">
        <v>229</v>
      </c>
      <c r="I1" s="1" t="s">
        <v>230</v>
      </c>
      <c r="J1" s="1" t="s">
        <v>4</v>
      </c>
      <c r="K1" s="36" t="s">
        <v>231</v>
      </c>
      <c r="L1" s="36" t="s">
        <v>232</v>
      </c>
      <c r="M1" s="36" t="s">
        <v>233</v>
      </c>
      <c r="N1" s="27" t="s">
        <v>234</v>
      </c>
      <c r="O1" s="7" t="s">
        <v>235</v>
      </c>
      <c r="P1" s="7" t="s">
        <v>236</v>
      </c>
      <c r="Q1" s="7" t="s">
        <v>237</v>
      </c>
      <c r="R1" s="7" t="s">
        <v>238</v>
      </c>
      <c r="S1" s="7" t="s">
        <v>239</v>
      </c>
      <c r="T1" s="11" t="s">
        <v>240</v>
      </c>
      <c r="U1" s="10" t="s">
        <v>241</v>
      </c>
      <c r="V1" s="10" t="s">
        <v>242</v>
      </c>
      <c r="W1" s="12" t="s">
        <v>243</v>
      </c>
      <c r="X1" s="12" t="s">
        <v>244</v>
      </c>
      <c r="Y1" s="12" t="s">
        <v>245</v>
      </c>
      <c r="Z1" s="12" t="s">
        <v>246</v>
      </c>
      <c r="AA1" s="12" t="s">
        <v>247</v>
      </c>
      <c r="AB1" s="12" t="s">
        <v>248</v>
      </c>
      <c r="AC1" s="12" t="s">
        <v>249</v>
      </c>
      <c r="AD1" s="12" t="s">
        <v>250</v>
      </c>
      <c r="AE1" s="12" t="s">
        <v>251</v>
      </c>
      <c r="AF1" s="12" t="s">
        <v>252</v>
      </c>
      <c r="AH1" s="88" t="s">
        <v>253</v>
      </c>
      <c r="AJ1" s="29"/>
    </row>
    <row r="2" spans="1:36" ht="35.25" customHeight="1">
      <c r="A2" s="6"/>
      <c r="B2" s="6" t="s">
        <v>254</v>
      </c>
      <c r="C2" s="6" t="s">
        <v>255</v>
      </c>
      <c r="D2" s="128" t="s">
        <v>256</v>
      </c>
      <c r="E2" s="5" t="s">
        <v>11</v>
      </c>
      <c r="F2" s="5" t="s">
        <v>12</v>
      </c>
      <c r="G2" s="5"/>
      <c r="H2" s="2" t="s">
        <v>257</v>
      </c>
      <c r="I2" s="5" t="s">
        <v>13</v>
      </c>
      <c r="J2" s="5" t="s">
        <v>14</v>
      </c>
      <c r="K2" s="5" t="s">
        <v>258</v>
      </c>
      <c r="L2" s="28">
        <v>35000</v>
      </c>
      <c r="M2" s="28">
        <v>6471000</v>
      </c>
      <c r="N2" s="28">
        <f>+M2*L2</f>
        <v>226485000000</v>
      </c>
      <c r="O2" s="5"/>
      <c r="P2" s="5"/>
      <c r="Q2" s="5"/>
      <c r="R2" s="5"/>
      <c r="S2" s="5"/>
      <c r="T2" s="5"/>
      <c r="U2" s="5"/>
      <c r="V2" s="5"/>
      <c r="W2" s="5"/>
      <c r="X2" s="5"/>
      <c r="Y2" s="5"/>
      <c r="Z2" s="5"/>
      <c r="AA2" s="5"/>
      <c r="AB2" s="5"/>
      <c r="AC2" s="5"/>
      <c r="AD2" s="5"/>
      <c r="AE2" s="5"/>
      <c r="AF2" s="61"/>
      <c r="AG2" s="89" t="s">
        <v>259</v>
      </c>
      <c r="AH2" s="61"/>
    </row>
    <row r="3" spans="1:36" ht="36.75" customHeight="1">
      <c r="A3" s="6"/>
      <c r="B3" s="6" t="s">
        <v>254</v>
      </c>
      <c r="C3" s="6" t="s">
        <v>255</v>
      </c>
      <c r="D3" s="129"/>
      <c r="E3" s="5" t="s">
        <v>17</v>
      </c>
      <c r="F3" s="5" t="s">
        <v>18</v>
      </c>
      <c r="G3" s="5"/>
      <c r="H3" s="2" t="s">
        <v>257</v>
      </c>
      <c r="I3" s="5" t="s">
        <v>19</v>
      </c>
      <c r="J3" s="5" t="s">
        <v>20</v>
      </c>
      <c r="K3" s="5" t="s">
        <v>258</v>
      </c>
      <c r="L3" s="28">
        <v>1160000</v>
      </c>
      <c r="M3" s="28">
        <v>4400000</v>
      </c>
      <c r="N3" s="28">
        <f>+M3*L3</f>
        <v>5104000000000</v>
      </c>
      <c r="O3" s="5"/>
      <c r="P3" s="28"/>
      <c r="Q3" s="5"/>
      <c r="R3" s="5"/>
      <c r="S3" s="5"/>
      <c r="T3" s="5"/>
      <c r="U3" s="5"/>
      <c r="V3" s="5"/>
      <c r="W3" s="5"/>
      <c r="X3" s="5"/>
      <c r="Y3" s="5"/>
      <c r="Z3" s="5"/>
      <c r="AA3" s="5"/>
      <c r="AB3" s="5"/>
      <c r="AC3" s="5"/>
      <c r="AD3" s="5"/>
      <c r="AE3" s="5"/>
      <c r="AF3" s="61" t="s">
        <v>260</v>
      </c>
      <c r="AG3" s="61"/>
      <c r="AH3" s="89" t="s">
        <v>261</v>
      </c>
      <c r="AI3" t="s">
        <v>262</v>
      </c>
      <c r="AJ3" t="s">
        <v>263</v>
      </c>
    </row>
    <row r="4" spans="1:36" ht="42.75" customHeight="1">
      <c r="A4" s="6"/>
      <c r="B4" s="6" t="s">
        <v>254</v>
      </c>
      <c r="C4" s="6" t="s">
        <v>255</v>
      </c>
      <c r="D4" s="129"/>
      <c r="E4" s="5" t="s">
        <v>22</v>
      </c>
      <c r="F4" s="5" t="s">
        <v>23</v>
      </c>
      <c r="G4" s="5"/>
      <c r="H4" s="2" t="s">
        <v>257</v>
      </c>
      <c r="I4" s="5" t="s">
        <v>24</v>
      </c>
      <c r="J4" s="5" t="s">
        <v>25</v>
      </c>
      <c r="K4" s="5" t="s">
        <v>264</v>
      </c>
      <c r="L4" s="28">
        <v>20700</v>
      </c>
      <c r="M4" s="28">
        <v>4830000</v>
      </c>
      <c r="N4" s="28">
        <f>+L4*M4</f>
        <v>99981000000</v>
      </c>
      <c r="O4" s="5"/>
      <c r="P4" s="5"/>
      <c r="Q4" s="5"/>
      <c r="R4" s="5"/>
      <c r="S4" s="5"/>
      <c r="T4" s="5"/>
      <c r="U4" s="5"/>
      <c r="V4" s="5"/>
      <c r="W4" s="5"/>
      <c r="X4" s="5"/>
      <c r="Y4" s="5"/>
      <c r="Z4" s="5"/>
      <c r="AA4" s="5"/>
      <c r="AB4" s="5"/>
      <c r="AC4" s="5"/>
      <c r="AD4" s="5"/>
      <c r="AE4" s="5"/>
      <c r="AF4" s="61"/>
      <c r="AG4" s="61"/>
      <c r="AH4" s="61" t="s">
        <v>265</v>
      </c>
    </row>
    <row r="5" spans="1:36" ht="44.25" customHeight="1">
      <c r="A5" s="6"/>
      <c r="B5" s="6" t="s">
        <v>254</v>
      </c>
      <c r="C5" s="6" t="s">
        <v>255</v>
      </c>
      <c r="D5" s="129"/>
      <c r="E5" s="5" t="s">
        <v>26</v>
      </c>
      <c r="F5" s="5" t="s">
        <v>27</v>
      </c>
      <c r="G5" s="5"/>
      <c r="H5" s="2" t="s">
        <v>257</v>
      </c>
      <c r="I5" s="5" t="s">
        <v>24</v>
      </c>
      <c r="J5" s="5" t="s">
        <v>266</v>
      </c>
      <c r="K5" s="5" t="s">
        <v>264</v>
      </c>
      <c r="L5" s="28">
        <v>22500</v>
      </c>
      <c r="M5" s="28">
        <v>7200000</v>
      </c>
      <c r="N5" s="28">
        <f>+M5*L5</f>
        <v>162000000000</v>
      </c>
      <c r="O5" s="5"/>
      <c r="P5" s="5"/>
      <c r="Q5" s="5"/>
      <c r="R5" s="5"/>
      <c r="S5" s="5"/>
      <c r="T5" s="5"/>
      <c r="U5" s="5"/>
      <c r="V5" s="5"/>
      <c r="W5" s="5"/>
      <c r="X5" s="5"/>
      <c r="Y5" s="5"/>
      <c r="Z5" s="5"/>
      <c r="AA5" s="5"/>
      <c r="AB5" s="5"/>
      <c r="AC5" s="5"/>
      <c r="AD5" s="5"/>
      <c r="AE5" s="5"/>
      <c r="AF5" s="61"/>
      <c r="AG5" s="61"/>
      <c r="AH5" s="89" t="s">
        <v>267</v>
      </c>
    </row>
    <row r="6" spans="1:36" s="47" customFormat="1" ht="58.5" customHeight="1">
      <c r="A6" s="43"/>
      <c r="B6" s="43" t="s">
        <v>254</v>
      </c>
      <c r="C6" s="43" t="s">
        <v>255</v>
      </c>
      <c r="D6" s="129"/>
      <c r="E6" s="43" t="s">
        <v>33</v>
      </c>
      <c r="F6" s="43" t="s">
        <v>34</v>
      </c>
      <c r="G6" s="43" t="s">
        <v>268</v>
      </c>
      <c r="H6" s="49" t="s">
        <v>257</v>
      </c>
      <c r="I6" s="43" t="s">
        <v>35</v>
      </c>
      <c r="J6" s="43" t="s">
        <v>28</v>
      </c>
      <c r="K6" s="44" t="s">
        <v>258</v>
      </c>
      <c r="L6" s="48" t="s">
        <v>269</v>
      </c>
      <c r="M6" s="46">
        <f>11000000000/5200</f>
        <v>2115384.6153846155</v>
      </c>
      <c r="N6" s="46">
        <v>11000000000</v>
      </c>
      <c r="O6" s="43"/>
      <c r="P6" s="43"/>
      <c r="Q6" s="43"/>
      <c r="R6" s="43"/>
      <c r="S6" s="43"/>
      <c r="T6" s="43"/>
      <c r="U6" s="43"/>
      <c r="V6" s="43"/>
      <c r="W6" s="43"/>
      <c r="X6" s="43"/>
      <c r="Y6" s="43"/>
      <c r="Z6" s="43"/>
      <c r="AA6" s="43"/>
      <c r="AB6" s="43"/>
      <c r="AC6" s="43"/>
      <c r="AD6" s="43"/>
      <c r="AE6" s="43"/>
      <c r="AF6" s="90" t="s">
        <v>270</v>
      </c>
      <c r="AG6" s="90"/>
      <c r="AH6" s="90" t="s">
        <v>271</v>
      </c>
    </row>
    <row r="7" spans="1:36" ht="69" hidden="1" customHeight="1">
      <c r="A7" s="6"/>
      <c r="B7" s="6" t="s">
        <v>254</v>
      </c>
      <c r="C7" s="6"/>
      <c r="D7" s="129"/>
      <c r="E7" s="5" t="s">
        <v>272</v>
      </c>
      <c r="F7" s="5"/>
      <c r="G7" s="5"/>
      <c r="H7" s="2"/>
      <c r="I7" s="5" t="s">
        <v>273</v>
      </c>
      <c r="J7" s="5" t="s">
        <v>274</v>
      </c>
      <c r="K7" s="109"/>
      <c r="L7" s="28"/>
      <c r="M7" s="28"/>
      <c r="N7" s="28"/>
      <c r="O7" s="5"/>
      <c r="P7" s="5"/>
      <c r="Q7" s="5"/>
      <c r="R7" s="5"/>
      <c r="S7" s="5"/>
      <c r="T7" s="5"/>
      <c r="U7" s="5"/>
      <c r="V7" s="5"/>
      <c r="W7" s="5"/>
      <c r="X7" s="5"/>
      <c r="Y7" s="5"/>
      <c r="Z7" s="5"/>
      <c r="AA7" s="5"/>
      <c r="AB7" s="5"/>
      <c r="AC7" s="5"/>
      <c r="AD7" s="5"/>
      <c r="AE7" s="5"/>
      <c r="AF7" s="61"/>
      <c r="AG7" s="61"/>
      <c r="AH7" s="89"/>
    </row>
    <row r="8" spans="1:36" ht="69" customHeight="1">
      <c r="A8" s="6" t="s">
        <v>275</v>
      </c>
      <c r="B8" s="6" t="s">
        <v>254</v>
      </c>
      <c r="C8" s="6" t="s">
        <v>255</v>
      </c>
      <c r="D8" s="130"/>
      <c r="E8" s="5" t="s">
        <v>42</v>
      </c>
      <c r="F8" s="5" t="s">
        <v>43</v>
      </c>
      <c r="G8" s="5"/>
      <c r="H8" s="2" t="s">
        <v>257</v>
      </c>
      <c r="I8" s="5" t="s">
        <v>44</v>
      </c>
      <c r="J8" s="5" t="s">
        <v>276</v>
      </c>
      <c r="K8" s="5" t="s">
        <v>264</v>
      </c>
      <c r="L8" s="28">
        <v>599066</v>
      </c>
      <c r="M8" s="28">
        <v>985000</v>
      </c>
      <c r="N8" s="28">
        <f>+M8*L8</f>
        <v>590080010000</v>
      </c>
      <c r="O8" s="5"/>
      <c r="P8" s="5"/>
      <c r="Q8" s="5"/>
      <c r="R8" s="5"/>
      <c r="S8" s="5"/>
      <c r="T8" s="5"/>
      <c r="U8" s="5"/>
      <c r="V8" s="5"/>
      <c r="W8" s="5"/>
      <c r="X8" s="5"/>
      <c r="Y8" s="5"/>
      <c r="Z8" s="5"/>
      <c r="AA8" s="5"/>
      <c r="AB8" s="5"/>
      <c r="AC8" s="5"/>
      <c r="AD8" s="5"/>
      <c r="AE8" s="5"/>
      <c r="AF8" s="61"/>
      <c r="AG8" s="61"/>
      <c r="AH8" s="89" t="s">
        <v>277</v>
      </c>
    </row>
    <row r="9" spans="1:36" ht="39" customHeight="1">
      <c r="A9" s="6" t="s">
        <v>278</v>
      </c>
      <c r="B9" s="6" t="s">
        <v>254</v>
      </c>
      <c r="C9" s="6" t="s">
        <v>255</v>
      </c>
      <c r="D9" s="128" t="s">
        <v>47</v>
      </c>
      <c r="E9" s="5" t="s">
        <v>279</v>
      </c>
      <c r="F9" s="5" t="s">
        <v>49</v>
      </c>
      <c r="G9" s="5"/>
      <c r="H9" s="2" t="s">
        <v>257</v>
      </c>
      <c r="I9" s="5" t="s">
        <v>19</v>
      </c>
      <c r="J9" s="5" t="s">
        <v>50</v>
      </c>
      <c r="K9" s="5" t="s">
        <v>264</v>
      </c>
      <c r="L9" s="28">
        <v>21600</v>
      </c>
      <c r="M9" s="28">
        <v>1796000</v>
      </c>
      <c r="N9" s="28">
        <f>+M9*L9</f>
        <v>38793600000</v>
      </c>
      <c r="O9" s="5"/>
      <c r="P9" s="5"/>
      <c r="Q9" s="5"/>
      <c r="R9" s="5"/>
      <c r="S9" s="5"/>
      <c r="T9" s="5"/>
      <c r="U9" s="5"/>
      <c r="V9" s="5"/>
      <c r="W9" s="5"/>
      <c r="X9" s="5"/>
      <c r="Y9" s="5"/>
      <c r="Z9" s="5"/>
      <c r="AA9" s="5"/>
      <c r="AB9" s="5"/>
      <c r="AC9" s="5"/>
      <c r="AD9" s="5"/>
      <c r="AE9" s="5"/>
      <c r="AF9" s="61"/>
      <c r="AG9" s="61"/>
      <c r="AH9" s="89" t="s">
        <v>280</v>
      </c>
    </row>
    <row r="10" spans="1:36" ht="59.25" customHeight="1">
      <c r="A10" s="6"/>
      <c r="B10" s="6"/>
      <c r="C10" s="6" t="s">
        <v>255</v>
      </c>
      <c r="D10" s="129"/>
      <c r="E10" s="5" t="s">
        <v>281</v>
      </c>
      <c r="F10" s="5"/>
      <c r="G10" s="5" t="s">
        <v>282</v>
      </c>
      <c r="H10" s="2" t="s">
        <v>257</v>
      </c>
      <c r="I10" s="5" t="s">
        <v>19</v>
      </c>
      <c r="J10" s="5" t="s">
        <v>50</v>
      </c>
      <c r="K10" s="5" t="s">
        <v>264</v>
      </c>
      <c r="L10" s="5">
        <v>32000</v>
      </c>
      <c r="M10" s="28">
        <v>1450000</v>
      </c>
      <c r="N10" s="28">
        <f>+M10*L10</f>
        <v>46400000000</v>
      </c>
      <c r="O10" s="5"/>
      <c r="P10" s="5"/>
      <c r="Q10" s="5"/>
      <c r="R10" s="5"/>
      <c r="S10" s="5"/>
      <c r="T10" s="5"/>
      <c r="U10" s="5"/>
      <c r="V10" s="5"/>
      <c r="W10" s="5"/>
      <c r="X10" s="5"/>
      <c r="Y10" s="5"/>
      <c r="Z10" s="5"/>
      <c r="AA10" s="5"/>
      <c r="AB10" s="5"/>
      <c r="AC10" s="5"/>
      <c r="AD10" s="5"/>
      <c r="AE10" s="5"/>
      <c r="AF10" s="61"/>
      <c r="AG10" s="61"/>
      <c r="AH10" s="89" t="s">
        <v>283</v>
      </c>
    </row>
    <row r="11" spans="1:36" ht="23.25" customHeight="1">
      <c r="A11" s="6" t="s">
        <v>278</v>
      </c>
      <c r="B11" s="6" t="s">
        <v>254</v>
      </c>
      <c r="C11" s="6" t="s">
        <v>255</v>
      </c>
      <c r="D11" s="129"/>
      <c r="E11" s="5" t="s">
        <v>284</v>
      </c>
      <c r="F11" s="5" t="s">
        <v>52</v>
      </c>
      <c r="G11" s="5" t="s">
        <v>285</v>
      </c>
      <c r="H11" s="2" t="s">
        <v>257</v>
      </c>
      <c r="I11" s="5" t="s">
        <v>53</v>
      </c>
      <c r="J11" s="5" t="s">
        <v>54</v>
      </c>
      <c r="K11" s="5" t="s">
        <v>264</v>
      </c>
      <c r="L11" s="28">
        <v>75000</v>
      </c>
      <c r="M11" s="28">
        <v>1450000</v>
      </c>
      <c r="N11" s="28">
        <f>+M11*L11</f>
        <v>108750000000</v>
      </c>
      <c r="O11" s="5"/>
      <c r="P11" s="5"/>
      <c r="Q11" s="5"/>
      <c r="R11" s="5"/>
      <c r="S11" s="5"/>
      <c r="T11" s="5"/>
      <c r="U11" s="5"/>
      <c r="V11" s="5"/>
      <c r="W11" s="5"/>
      <c r="X11" s="5"/>
      <c r="Y11" s="5"/>
      <c r="Z11" s="5"/>
      <c r="AA11" s="5"/>
      <c r="AB11" s="5"/>
      <c r="AC11" s="5"/>
      <c r="AD11" s="5"/>
      <c r="AE11" s="5"/>
      <c r="AF11" s="61"/>
      <c r="AG11" s="61"/>
      <c r="AH11" s="89" t="s">
        <v>286</v>
      </c>
    </row>
    <row r="12" spans="1:36" ht="57" customHeight="1">
      <c r="A12" s="6" t="s">
        <v>278</v>
      </c>
      <c r="B12" s="6" t="s">
        <v>254</v>
      </c>
      <c r="C12" s="6" t="s">
        <v>255</v>
      </c>
      <c r="D12" s="129"/>
      <c r="E12" s="5" t="s">
        <v>287</v>
      </c>
      <c r="F12" s="5" t="s">
        <v>56</v>
      </c>
      <c r="G12" s="5" t="s">
        <v>288</v>
      </c>
      <c r="H12" s="2" t="s">
        <v>257</v>
      </c>
      <c r="I12" s="5" t="s">
        <v>57</v>
      </c>
      <c r="J12" s="5" t="s">
        <v>54</v>
      </c>
      <c r="K12" s="5" t="s">
        <v>264</v>
      </c>
      <c r="L12" s="28">
        <v>126000</v>
      </c>
      <c r="M12" s="28">
        <v>1920635</v>
      </c>
      <c r="N12" s="28">
        <f>+M12*L12</f>
        <v>242000010000</v>
      </c>
      <c r="O12" s="5"/>
      <c r="P12" s="5"/>
      <c r="Q12" s="5"/>
      <c r="R12" s="5"/>
      <c r="S12" s="5"/>
      <c r="T12" s="5"/>
      <c r="U12" s="5"/>
      <c r="V12" s="5"/>
      <c r="W12" s="5"/>
      <c r="X12" s="5"/>
      <c r="Y12" s="5"/>
      <c r="Z12" s="5"/>
      <c r="AA12" s="5"/>
      <c r="AB12" s="5"/>
      <c r="AC12" s="5"/>
      <c r="AD12" s="5"/>
      <c r="AE12" s="5"/>
      <c r="AF12" s="61"/>
      <c r="AG12" s="61"/>
      <c r="AH12" s="89" t="s">
        <v>289</v>
      </c>
    </row>
    <row r="13" spans="1:36" s="47" customFormat="1" ht="58.5" customHeight="1">
      <c r="A13" s="43" t="s">
        <v>290</v>
      </c>
      <c r="B13" s="43" t="s">
        <v>254</v>
      </c>
      <c r="C13" s="43"/>
      <c r="D13" s="130"/>
      <c r="E13" s="43" t="s">
        <v>58</v>
      </c>
      <c r="F13" s="43" t="s">
        <v>59</v>
      </c>
      <c r="G13" s="43"/>
      <c r="H13" s="49" t="s">
        <v>257</v>
      </c>
      <c r="I13" s="43" t="s">
        <v>57</v>
      </c>
      <c r="J13" s="43" t="s">
        <v>60</v>
      </c>
      <c r="K13" s="44" t="s">
        <v>291</v>
      </c>
      <c r="L13" s="45">
        <v>2.7</v>
      </c>
      <c r="M13" s="46">
        <f>+N13/L13</f>
        <v>135168518518.51851</v>
      </c>
      <c r="N13" s="46">
        <v>364955000000</v>
      </c>
      <c r="O13" s="43"/>
      <c r="P13" s="43"/>
      <c r="Q13" s="43"/>
      <c r="R13" s="43"/>
      <c r="S13" s="43"/>
      <c r="T13" s="43"/>
      <c r="U13" s="43"/>
      <c r="V13" s="43"/>
      <c r="W13" s="43"/>
      <c r="X13" s="43"/>
      <c r="Y13" s="43"/>
      <c r="Z13" s="43"/>
      <c r="AA13" s="43"/>
      <c r="AB13" s="43"/>
      <c r="AC13" s="43"/>
      <c r="AD13" s="43"/>
      <c r="AE13" s="43"/>
      <c r="AF13" s="90" t="s">
        <v>270</v>
      </c>
      <c r="AG13" s="90"/>
      <c r="AH13" s="90"/>
    </row>
    <row r="14" spans="1:36" ht="27.6">
      <c r="A14" s="6"/>
      <c r="B14" s="6" t="s">
        <v>292</v>
      </c>
      <c r="C14" s="6"/>
      <c r="D14" s="131" t="s">
        <v>10</v>
      </c>
      <c r="E14" s="5" t="s">
        <v>30</v>
      </c>
      <c r="F14" s="5"/>
      <c r="G14" s="5"/>
      <c r="H14" s="2" t="s">
        <v>257</v>
      </c>
      <c r="I14" s="5" t="s">
        <v>87</v>
      </c>
      <c r="J14" s="5" t="s">
        <v>31</v>
      </c>
      <c r="K14" s="5"/>
      <c r="L14" s="5"/>
      <c r="M14" s="5"/>
      <c r="N14" s="28"/>
      <c r="O14" s="5"/>
      <c r="P14" s="5"/>
      <c r="Q14" s="5"/>
      <c r="R14" s="5"/>
      <c r="S14" s="5"/>
      <c r="T14" s="5"/>
      <c r="U14" s="5"/>
      <c r="V14" s="5"/>
      <c r="W14" s="5"/>
      <c r="X14" s="5"/>
      <c r="Y14" s="5"/>
      <c r="Z14" s="5"/>
      <c r="AA14" s="5"/>
      <c r="AB14" s="5"/>
      <c r="AC14" s="5"/>
      <c r="AD14" s="5"/>
      <c r="AE14" s="5"/>
      <c r="AF14" s="61"/>
      <c r="AG14" s="61"/>
      <c r="AH14" s="61"/>
    </row>
    <row r="15" spans="1:36" ht="33.75" customHeight="1">
      <c r="A15" s="6"/>
      <c r="B15" s="6" t="s">
        <v>292</v>
      </c>
      <c r="C15" s="6"/>
      <c r="D15" s="131"/>
      <c r="E15" s="5" t="s">
        <v>88</v>
      </c>
      <c r="F15" s="5" t="s">
        <v>89</v>
      </c>
      <c r="G15" s="5"/>
      <c r="H15" s="2" t="s">
        <v>257</v>
      </c>
      <c r="I15" s="5" t="s">
        <v>90</v>
      </c>
      <c r="J15" s="5" t="s">
        <v>14</v>
      </c>
      <c r="K15" s="5" t="s">
        <v>258</v>
      </c>
      <c r="L15" s="5">
        <v>25000</v>
      </c>
      <c r="M15" s="5">
        <v>2200000</v>
      </c>
      <c r="N15" s="28">
        <f>+M15*L15</f>
        <v>55000000000</v>
      </c>
      <c r="O15" s="5"/>
      <c r="P15" s="5"/>
      <c r="Q15" s="5"/>
      <c r="R15" s="5"/>
      <c r="S15" s="5"/>
      <c r="T15" s="5"/>
      <c r="U15" s="5"/>
      <c r="V15" s="5"/>
      <c r="W15" s="5"/>
      <c r="X15" s="5"/>
      <c r="Y15" s="5"/>
      <c r="Z15" s="5"/>
      <c r="AA15" s="5"/>
      <c r="AB15" s="5"/>
      <c r="AC15" s="5"/>
      <c r="AD15" s="5"/>
      <c r="AE15" s="5"/>
      <c r="AF15" s="61"/>
      <c r="AG15" s="89"/>
      <c r="AH15" s="61"/>
      <c r="AI15" s="80"/>
    </row>
    <row r="16" spans="1:36" ht="40.5" customHeight="1">
      <c r="A16" s="6"/>
      <c r="B16" s="6" t="s">
        <v>292</v>
      </c>
      <c r="C16" s="6"/>
      <c r="D16" s="131"/>
      <c r="E16" s="5" t="s">
        <v>92</v>
      </c>
      <c r="F16" s="5" t="s">
        <v>89</v>
      </c>
      <c r="G16" s="5"/>
      <c r="H16" s="2" t="s">
        <v>257</v>
      </c>
      <c r="I16" s="5" t="s">
        <v>93</v>
      </c>
      <c r="J16" s="5" t="s">
        <v>14</v>
      </c>
      <c r="K16" s="5" t="s">
        <v>258</v>
      </c>
      <c r="L16" s="5">
        <v>30000</v>
      </c>
      <c r="M16" s="5">
        <v>3200000</v>
      </c>
      <c r="N16" s="28">
        <f>+M16*L16</f>
        <v>96000000000</v>
      </c>
      <c r="O16" s="5"/>
      <c r="P16" s="5"/>
      <c r="Q16" s="5"/>
      <c r="R16" s="5"/>
      <c r="S16" s="5"/>
      <c r="T16" s="5"/>
      <c r="U16" s="5"/>
      <c r="V16" s="5"/>
      <c r="W16" s="5"/>
      <c r="X16" s="5"/>
      <c r="Y16" s="5"/>
      <c r="Z16" s="5"/>
      <c r="AA16" s="5"/>
      <c r="AB16" s="5"/>
      <c r="AC16" s="5"/>
      <c r="AD16" s="5"/>
      <c r="AE16" s="5"/>
      <c r="AF16" s="61"/>
      <c r="AG16" s="89"/>
      <c r="AH16" s="61"/>
    </row>
    <row r="17" spans="1:35" ht="74.25" customHeight="1">
      <c r="A17" s="6"/>
      <c r="B17" s="6" t="s">
        <v>292</v>
      </c>
      <c r="C17" s="6"/>
      <c r="D17" s="131"/>
      <c r="E17" s="5" t="s">
        <v>17</v>
      </c>
      <c r="F17" s="5" t="s">
        <v>18</v>
      </c>
      <c r="G17" s="5"/>
      <c r="H17" s="2" t="s">
        <v>257</v>
      </c>
      <c r="I17" s="5" t="s">
        <v>90</v>
      </c>
      <c r="J17" s="5" t="s">
        <v>20</v>
      </c>
      <c r="K17" s="5" t="s">
        <v>258</v>
      </c>
      <c r="L17" s="81">
        <v>1700000</v>
      </c>
      <c r="M17" s="81">
        <v>4400000</v>
      </c>
      <c r="N17" s="28">
        <f>+M17*L17</f>
        <v>7480000000000</v>
      </c>
      <c r="O17" s="5"/>
      <c r="P17" s="5"/>
      <c r="Q17" s="5"/>
      <c r="R17" s="5"/>
      <c r="S17" s="5"/>
      <c r="T17" s="5"/>
      <c r="U17" s="5"/>
      <c r="V17" s="5"/>
      <c r="W17" s="5"/>
      <c r="X17" s="5"/>
      <c r="Y17" s="5"/>
      <c r="Z17" s="5"/>
      <c r="AA17" s="5"/>
      <c r="AB17" s="5"/>
      <c r="AC17" s="5"/>
      <c r="AD17" s="5"/>
      <c r="AE17" s="5"/>
      <c r="AF17" s="61"/>
      <c r="AG17" s="61"/>
      <c r="AH17" s="89" t="s">
        <v>293</v>
      </c>
      <c r="AI17" t="s">
        <v>294</v>
      </c>
    </row>
    <row r="18" spans="1:35" ht="55.5" customHeight="1">
      <c r="A18" s="6"/>
      <c r="B18" s="6" t="s">
        <v>292</v>
      </c>
      <c r="C18" s="6"/>
      <c r="D18" s="131"/>
      <c r="E18" s="5" t="s">
        <v>94</v>
      </c>
      <c r="F18" s="5" t="s">
        <v>95</v>
      </c>
      <c r="G18" s="5"/>
      <c r="H18" s="2" t="s">
        <v>257</v>
      </c>
      <c r="I18" s="5" t="s">
        <v>90</v>
      </c>
      <c r="J18" s="5" t="s">
        <v>96</v>
      </c>
      <c r="K18" s="5" t="s">
        <v>258</v>
      </c>
      <c r="L18" s="5">
        <v>20000</v>
      </c>
      <c r="M18" s="5">
        <v>1800000</v>
      </c>
      <c r="N18" s="28">
        <f t="shared" ref="N18:N24" si="0">+L18*M18</f>
        <v>36000000000</v>
      </c>
      <c r="O18" s="5"/>
      <c r="P18" s="5"/>
      <c r="Q18" s="5"/>
      <c r="R18" s="5"/>
      <c r="S18" s="5"/>
      <c r="T18" s="5"/>
      <c r="U18" s="5"/>
      <c r="V18" s="5"/>
      <c r="W18" s="5"/>
      <c r="X18" s="5"/>
      <c r="Y18" s="5"/>
      <c r="Z18" s="5"/>
      <c r="AA18" s="5"/>
      <c r="AB18" s="5"/>
      <c r="AC18" s="5"/>
      <c r="AD18" s="5"/>
      <c r="AE18" s="5"/>
      <c r="AF18" s="61"/>
      <c r="AG18" s="89"/>
      <c r="AH18" s="61"/>
      <c r="AI18" s="20"/>
    </row>
    <row r="19" spans="1:35" ht="50.25" customHeight="1">
      <c r="A19" s="6"/>
      <c r="B19" s="6" t="s">
        <v>292</v>
      </c>
      <c r="C19" s="6"/>
      <c r="D19" s="131"/>
      <c r="E19" s="5" t="s">
        <v>97</v>
      </c>
      <c r="F19" s="5" t="s">
        <v>98</v>
      </c>
      <c r="G19" s="5"/>
      <c r="H19" s="2" t="s">
        <v>257</v>
      </c>
      <c r="I19" s="5" t="s">
        <v>90</v>
      </c>
      <c r="J19" s="5" t="s">
        <v>99</v>
      </c>
      <c r="K19" s="5" t="s">
        <v>258</v>
      </c>
      <c r="L19" s="5">
        <v>15000</v>
      </c>
      <c r="M19" s="5">
        <v>1200000</v>
      </c>
      <c r="N19" s="28">
        <f t="shared" si="0"/>
        <v>18000000000</v>
      </c>
      <c r="O19" s="5"/>
      <c r="P19" s="5"/>
      <c r="Q19" s="5"/>
      <c r="R19" s="5"/>
      <c r="S19" s="5"/>
      <c r="T19" s="5"/>
      <c r="U19" s="5"/>
      <c r="V19" s="5"/>
      <c r="W19" s="5"/>
      <c r="X19" s="5"/>
      <c r="Y19" s="5"/>
      <c r="Z19" s="5"/>
      <c r="AA19" s="5"/>
      <c r="AB19" s="5"/>
      <c r="AC19" s="5"/>
      <c r="AD19" s="5"/>
      <c r="AE19" s="5"/>
      <c r="AF19" s="61"/>
      <c r="AG19" s="89"/>
      <c r="AH19" s="61"/>
      <c r="AI19" s="20"/>
    </row>
    <row r="20" spans="1:35" ht="70.5" customHeight="1">
      <c r="A20" s="6"/>
      <c r="B20" s="6" t="s">
        <v>292</v>
      </c>
      <c r="C20" s="6"/>
      <c r="D20" s="131"/>
      <c r="E20" s="5" t="s">
        <v>100</v>
      </c>
      <c r="F20" s="5" t="s">
        <v>101</v>
      </c>
      <c r="G20" s="5"/>
      <c r="H20" s="2" t="s">
        <v>257</v>
      </c>
      <c r="I20" s="5" t="s">
        <v>102</v>
      </c>
      <c r="J20" s="5" t="s">
        <v>20</v>
      </c>
      <c r="K20" s="5" t="s">
        <v>258</v>
      </c>
      <c r="L20" s="5">
        <v>18000</v>
      </c>
      <c r="M20" s="5">
        <v>2800000</v>
      </c>
      <c r="N20" s="28">
        <f t="shared" si="0"/>
        <v>50400000000</v>
      </c>
      <c r="O20" s="5"/>
      <c r="P20" s="5"/>
      <c r="Q20" s="5"/>
      <c r="R20" s="5"/>
      <c r="S20" s="5"/>
      <c r="T20" s="5"/>
      <c r="U20" s="5"/>
      <c r="V20" s="5"/>
      <c r="W20" s="5"/>
      <c r="X20" s="5"/>
      <c r="Y20" s="5"/>
      <c r="Z20" s="5"/>
      <c r="AA20" s="5"/>
      <c r="AB20" s="5"/>
      <c r="AC20" s="5"/>
      <c r="AD20" s="5"/>
      <c r="AE20" s="5"/>
      <c r="AF20" s="61"/>
      <c r="AG20" s="89"/>
      <c r="AH20" s="61"/>
      <c r="AI20" s="20"/>
    </row>
    <row r="21" spans="1:35" ht="52.5" customHeight="1">
      <c r="A21" s="6"/>
      <c r="B21" s="6" t="s">
        <v>292</v>
      </c>
      <c r="C21" s="6"/>
      <c r="D21" s="131"/>
      <c r="E21" s="5" t="s">
        <v>42</v>
      </c>
      <c r="F21" s="5" t="s">
        <v>104</v>
      </c>
      <c r="G21" s="5"/>
      <c r="H21" s="2" t="s">
        <v>257</v>
      </c>
      <c r="I21" s="5" t="s">
        <v>105</v>
      </c>
      <c r="J21" s="5" t="s">
        <v>45</v>
      </c>
      <c r="K21" s="5" t="s">
        <v>258</v>
      </c>
      <c r="L21" s="5">
        <v>100000</v>
      </c>
      <c r="M21" s="5">
        <v>900000</v>
      </c>
      <c r="N21" s="28">
        <f t="shared" si="0"/>
        <v>90000000000</v>
      </c>
      <c r="O21" s="5"/>
      <c r="P21" s="5"/>
      <c r="Q21" s="5"/>
      <c r="R21" s="5"/>
      <c r="S21" s="5"/>
      <c r="T21" s="5"/>
      <c r="U21" s="5"/>
      <c r="V21" s="5"/>
      <c r="W21" s="5"/>
      <c r="X21" s="5"/>
      <c r="Y21" s="5"/>
      <c r="Z21" s="5"/>
      <c r="AA21" s="5"/>
      <c r="AB21" s="5"/>
      <c r="AC21" s="5"/>
      <c r="AD21" s="5"/>
      <c r="AE21" s="5"/>
      <c r="AF21" s="61"/>
      <c r="AG21" s="89"/>
      <c r="AH21" s="61"/>
      <c r="AI21" s="20"/>
    </row>
    <row r="22" spans="1:35" ht="49.5" customHeight="1">
      <c r="A22" s="6"/>
      <c r="B22" s="6" t="s">
        <v>292</v>
      </c>
      <c r="C22" s="6"/>
      <c r="D22" s="131"/>
      <c r="E22" s="5" t="s">
        <v>106</v>
      </c>
      <c r="F22" s="5" t="s">
        <v>107</v>
      </c>
      <c r="G22" s="5"/>
      <c r="H22" s="2" t="s">
        <v>257</v>
      </c>
      <c r="I22" s="5" t="s">
        <v>90</v>
      </c>
      <c r="J22" s="5" t="s">
        <v>20</v>
      </c>
      <c r="K22" s="5" t="s">
        <v>258</v>
      </c>
      <c r="L22" s="5">
        <v>35000</v>
      </c>
      <c r="M22" s="5">
        <v>4500000</v>
      </c>
      <c r="N22" s="28">
        <f t="shared" si="0"/>
        <v>157500000000</v>
      </c>
      <c r="O22" s="5"/>
      <c r="P22" s="5"/>
      <c r="Q22" s="5"/>
      <c r="R22" s="5"/>
      <c r="S22" s="5"/>
      <c r="T22" s="5"/>
      <c r="U22" s="5"/>
      <c r="V22" s="5"/>
      <c r="W22" s="5"/>
      <c r="X22" s="5"/>
      <c r="Y22" s="5"/>
      <c r="Z22" s="5"/>
      <c r="AA22" s="5"/>
      <c r="AB22" s="5"/>
      <c r="AC22" s="5"/>
      <c r="AD22" s="5"/>
      <c r="AE22" s="5"/>
      <c r="AF22" s="61"/>
      <c r="AG22" s="89"/>
      <c r="AH22" s="61"/>
    </row>
    <row r="23" spans="1:35" ht="48.75" customHeight="1">
      <c r="A23" s="6"/>
      <c r="B23" s="6" t="s">
        <v>292</v>
      </c>
      <c r="C23" s="6"/>
      <c r="D23" s="131"/>
      <c r="E23" s="5" t="s">
        <v>108</v>
      </c>
      <c r="F23" s="5" t="s">
        <v>109</v>
      </c>
      <c r="G23" s="5"/>
      <c r="H23" s="2" t="s">
        <v>257</v>
      </c>
      <c r="I23" s="5" t="s">
        <v>90</v>
      </c>
      <c r="J23" s="5" t="s">
        <v>96</v>
      </c>
      <c r="K23" s="5" t="s">
        <v>258</v>
      </c>
      <c r="L23" s="5">
        <v>5000</v>
      </c>
      <c r="M23" s="5">
        <v>5500000</v>
      </c>
      <c r="N23" s="28">
        <f t="shared" si="0"/>
        <v>27500000000</v>
      </c>
      <c r="O23" s="5"/>
      <c r="P23" s="5"/>
      <c r="Q23" s="5"/>
      <c r="R23" s="5"/>
      <c r="S23" s="5"/>
      <c r="T23" s="5"/>
      <c r="U23" s="5"/>
      <c r="V23" s="5"/>
      <c r="W23" s="5"/>
      <c r="X23" s="5"/>
      <c r="Y23" s="5"/>
      <c r="Z23" s="5"/>
      <c r="AA23" s="5"/>
      <c r="AB23" s="5"/>
      <c r="AC23" s="5"/>
      <c r="AD23" s="5"/>
      <c r="AE23" s="5"/>
      <c r="AF23" s="61"/>
      <c r="AG23" s="89"/>
      <c r="AH23" s="61"/>
    </row>
    <row r="24" spans="1:35" ht="60" customHeight="1">
      <c r="A24" s="6"/>
      <c r="B24" s="6" t="s">
        <v>292</v>
      </c>
      <c r="C24" s="6"/>
      <c r="D24" s="131"/>
      <c r="E24" s="5" t="s">
        <v>110</v>
      </c>
      <c r="F24" s="5" t="s">
        <v>111</v>
      </c>
      <c r="G24" s="5"/>
      <c r="H24" s="2" t="s">
        <v>257</v>
      </c>
      <c r="I24" s="5" t="s">
        <v>102</v>
      </c>
      <c r="J24" s="5" t="s">
        <v>96</v>
      </c>
      <c r="K24" s="5" t="s">
        <v>258</v>
      </c>
      <c r="L24" s="5">
        <v>12000</v>
      </c>
      <c r="M24" s="5">
        <v>3800000</v>
      </c>
      <c r="N24" s="28">
        <f t="shared" si="0"/>
        <v>45600000000</v>
      </c>
      <c r="O24" s="5"/>
      <c r="P24" s="5"/>
      <c r="Q24" s="5"/>
      <c r="R24" s="5"/>
      <c r="S24" s="5"/>
      <c r="T24" s="5"/>
      <c r="U24" s="5"/>
      <c r="V24" s="5"/>
      <c r="W24" s="5"/>
      <c r="X24" s="5"/>
      <c r="Y24" s="5"/>
      <c r="Z24" s="5"/>
      <c r="AA24" s="5"/>
      <c r="AB24" s="5"/>
      <c r="AC24" s="5"/>
      <c r="AD24" s="5"/>
      <c r="AE24" s="5"/>
      <c r="AF24" s="61"/>
      <c r="AG24" s="89"/>
      <c r="AH24" s="61"/>
    </row>
    <row r="25" spans="1:35" ht="41.45">
      <c r="A25" s="6"/>
      <c r="B25" s="6" t="s">
        <v>292</v>
      </c>
      <c r="C25" s="6"/>
      <c r="D25" s="131"/>
      <c r="E25" s="5" t="s">
        <v>112</v>
      </c>
      <c r="F25" s="5" t="s">
        <v>113</v>
      </c>
      <c r="G25" s="5"/>
      <c r="H25" s="2" t="s">
        <v>257</v>
      </c>
      <c r="I25" s="5" t="s">
        <v>90</v>
      </c>
      <c r="J25" s="5" t="s">
        <v>114</v>
      </c>
      <c r="K25" s="5" t="s">
        <v>258</v>
      </c>
      <c r="L25" s="5">
        <f>20786+29556</f>
        <v>50342</v>
      </c>
      <c r="M25" s="5"/>
      <c r="N25" s="28"/>
      <c r="O25" s="5"/>
      <c r="P25" s="5"/>
      <c r="Q25" s="5"/>
      <c r="R25" s="5"/>
      <c r="S25" s="5"/>
      <c r="T25" s="5"/>
      <c r="U25" s="5"/>
      <c r="V25" s="5"/>
      <c r="W25" s="5"/>
      <c r="X25" s="5"/>
      <c r="Y25" s="5"/>
      <c r="Z25" s="5"/>
      <c r="AA25" s="5"/>
      <c r="AB25" s="5"/>
      <c r="AC25" s="5"/>
      <c r="AD25" s="5"/>
      <c r="AE25" s="5"/>
      <c r="AF25" s="61"/>
      <c r="AG25" s="61"/>
      <c r="AH25" s="61"/>
    </row>
    <row r="26" spans="1:35">
      <c r="A26" s="6"/>
      <c r="B26" s="6" t="s">
        <v>292</v>
      </c>
      <c r="C26" s="6"/>
      <c r="D26" s="131"/>
      <c r="E26" s="5" t="s">
        <v>115</v>
      </c>
      <c r="F26" s="5" t="s">
        <v>116</v>
      </c>
      <c r="G26" s="5"/>
      <c r="H26" s="2" t="s">
        <v>257</v>
      </c>
      <c r="I26" s="5" t="s">
        <v>102</v>
      </c>
      <c r="J26" s="5" t="s">
        <v>96</v>
      </c>
      <c r="K26" s="5"/>
      <c r="L26" s="5"/>
      <c r="M26" s="5"/>
      <c r="N26" s="28"/>
      <c r="O26" s="5"/>
      <c r="P26" s="5"/>
      <c r="Q26" s="5"/>
      <c r="R26" s="5"/>
      <c r="S26" s="5"/>
      <c r="T26" s="5"/>
      <c r="U26" s="5"/>
      <c r="V26" s="5"/>
      <c r="W26" s="5"/>
      <c r="X26" s="5"/>
      <c r="Y26" s="5"/>
      <c r="Z26" s="5"/>
      <c r="AA26" s="5"/>
      <c r="AB26" s="5"/>
      <c r="AC26" s="5"/>
      <c r="AD26" s="5"/>
      <c r="AE26" s="5"/>
      <c r="AF26" s="61" t="s">
        <v>270</v>
      </c>
      <c r="AG26" s="61"/>
      <c r="AH26" s="61"/>
    </row>
    <row r="27" spans="1:35" ht="27.6" hidden="1">
      <c r="A27" s="6"/>
      <c r="B27" s="6" t="s">
        <v>292</v>
      </c>
      <c r="C27" s="6"/>
      <c r="D27" s="127" t="s">
        <v>47</v>
      </c>
      <c r="E27" s="5" t="s">
        <v>117</v>
      </c>
      <c r="F27" s="5" t="s">
        <v>118</v>
      </c>
      <c r="G27" s="5"/>
      <c r="H27" s="104" t="s">
        <v>295</v>
      </c>
      <c r="I27" s="5" t="s">
        <v>105</v>
      </c>
      <c r="J27" s="5" t="s">
        <v>119</v>
      </c>
      <c r="K27" s="5"/>
      <c r="L27" s="5"/>
      <c r="M27" s="5"/>
      <c r="N27" s="28"/>
      <c r="O27" s="5"/>
      <c r="P27" s="5"/>
      <c r="Q27" s="5"/>
      <c r="R27" s="5"/>
      <c r="S27" s="5"/>
      <c r="T27" s="5"/>
      <c r="U27" s="5"/>
      <c r="V27" s="5"/>
      <c r="W27" s="5"/>
      <c r="X27" s="5"/>
      <c r="Y27" s="5"/>
      <c r="Z27" s="5"/>
      <c r="AA27" s="5"/>
      <c r="AB27" s="5"/>
      <c r="AC27" s="5"/>
      <c r="AD27" s="5"/>
      <c r="AE27" s="5"/>
      <c r="AF27" s="61"/>
      <c r="AG27" s="61"/>
      <c r="AH27" s="61"/>
    </row>
    <row r="28" spans="1:35" ht="71.25" customHeight="1">
      <c r="A28" s="6"/>
      <c r="B28" s="6" t="s">
        <v>292</v>
      </c>
      <c r="C28" s="6"/>
      <c r="D28" s="127"/>
      <c r="E28" s="5" t="s">
        <v>120</v>
      </c>
      <c r="F28" s="5" t="s">
        <v>121</v>
      </c>
      <c r="G28" s="5"/>
      <c r="H28" s="2" t="s">
        <v>257</v>
      </c>
      <c r="I28" s="5" t="s">
        <v>90</v>
      </c>
      <c r="J28" s="5" t="s">
        <v>119</v>
      </c>
      <c r="K28" s="5" t="s">
        <v>258</v>
      </c>
      <c r="L28" s="5">
        <v>2300</v>
      </c>
      <c r="M28" s="5">
        <v>800000</v>
      </c>
      <c r="N28" s="28">
        <f>+L28*M28</f>
        <v>1840000000</v>
      </c>
      <c r="O28" s="5"/>
      <c r="P28" s="5"/>
      <c r="Q28" s="5"/>
      <c r="R28" s="5"/>
      <c r="S28" s="5"/>
      <c r="T28" s="5"/>
      <c r="U28" s="5"/>
      <c r="V28" s="5"/>
      <c r="W28" s="5"/>
      <c r="X28" s="5"/>
      <c r="Y28" s="5"/>
      <c r="Z28" s="5"/>
      <c r="AA28" s="5"/>
      <c r="AB28" s="5"/>
      <c r="AC28" s="5"/>
      <c r="AD28" s="5"/>
      <c r="AE28" s="5"/>
      <c r="AF28" s="61"/>
      <c r="AG28" s="61"/>
      <c r="AH28" t="s">
        <v>296</v>
      </c>
    </row>
    <row r="29" spans="1:35" hidden="1">
      <c r="A29" s="6"/>
      <c r="B29" s="6" t="s">
        <v>292</v>
      </c>
      <c r="C29" s="6"/>
      <c r="D29" s="127"/>
      <c r="E29" s="5" t="s">
        <v>122</v>
      </c>
      <c r="F29" s="5" t="s">
        <v>123</v>
      </c>
      <c r="G29" s="5"/>
      <c r="H29" s="104" t="s">
        <v>295</v>
      </c>
      <c r="I29" s="5" t="s">
        <v>105</v>
      </c>
      <c r="J29" s="5" t="s">
        <v>119</v>
      </c>
      <c r="K29" s="5"/>
      <c r="L29" s="5"/>
      <c r="M29" s="5"/>
      <c r="N29" s="28"/>
      <c r="O29" s="5"/>
      <c r="P29" s="5"/>
      <c r="Q29" s="5"/>
      <c r="R29" s="5"/>
      <c r="S29" s="5"/>
      <c r="T29" s="5"/>
      <c r="U29" s="5"/>
      <c r="V29" s="5"/>
      <c r="W29" s="5"/>
      <c r="X29" s="5"/>
      <c r="Y29" s="5"/>
      <c r="Z29" s="5"/>
      <c r="AA29" s="5"/>
      <c r="AB29" s="5"/>
      <c r="AC29" s="5"/>
      <c r="AD29" s="5"/>
      <c r="AE29" s="5"/>
      <c r="AF29" s="61"/>
      <c r="AG29" s="61"/>
      <c r="AH29" s="61"/>
    </row>
    <row r="30" spans="1:35">
      <c r="A30" s="6"/>
      <c r="B30" s="6" t="s">
        <v>292</v>
      </c>
      <c r="C30" s="6"/>
      <c r="D30" s="127"/>
      <c r="E30" s="5" t="s">
        <v>124</v>
      </c>
      <c r="F30" s="5" t="s">
        <v>125</v>
      </c>
      <c r="G30" s="5"/>
      <c r="H30" s="2" t="s">
        <v>257</v>
      </c>
      <c r="I30" s="5" t="s">
        <v>102</v>
      </c>
      <c r="J30" s="5" t="s">
        <v>60</v>
      </c>
      <c r="K30" s="5"/>
      <c r="L30" s="5"/>
      <c r="M30" s="5"/>
      <c r="N30" s="28"/>
      <c r="O30" s="5"/>
      <c r="P30" s="5"/>
      <c r="Q30" s="5"/>
      <c r="R30" s="5"/>
      <c r="S30" s="5"/>
      <c r="T30" s="5"/>
      <c r="U30" s="5"/>
      <c r="V30" s="5"/>
      <c r="W30" s="5"/>
      <c r="X30" s="5"/>
      <c r="Y30" s="5"/>
      <c r="Z30" s="5"/>
      <c r="AA30" s="5"/>
      <c r="AB30" s="5"/>
      <c r="AC30" s="5"/>
      <c r="AD30" s="5"/>
      <c r="AE30" s="5"/>
      <c r="AF30" s="61" t="s">
        <v>270</v>
      </c>
      <c r="AG30" s="61"/>
      <c r="AH30" s="61"/>
    </row>
    <row r="31" spans="1:35" ht="27.6" hidden="1">
      <c r="A31" s="6"/>
      <c r="B31" s="6" t="s">
        <v>292</v>
      </c>
      <c r="C31" s="6"/>
      <c r="D31" s="127" t="s">
        <v>61</v>
      </c>
      <c r="E31" s="5" t="s">
        <v>126</v>
      </c>
      <c r="F31" s="5" t="s">
        <v>63</v>
      </c>
      <c r="G31" s="5"/>
      <c r="H31" s="104" t="s">
        <v>295</v>
      </c>
      <c r="I31" s="5" t="s">
        <v>87</v>
      </c>
      <c r="J31" s="5" t="s">
        <v>64</v>
      </c>
      <c r="K31" s="5"/>
      <c r="L31" s="5"/>
      <c r="M31" s="5"/>
      <c r="N31" s="28"/>
      <c r="O31" s="5"/>
      <c r="P31" s="5"/>
      <c r="Q31" s="5"/>
      <c r="R31" s="5"/>
      <c r="S31" s="5"/>
      <c r="T31" s="5"/>
      <c r="U31" s="5"/>
      <c r="V31" s="5"/>
      <c r="W31" s="5"/>
      <c r="X31" s="5"/>
      <c r="Y31" s="5"/>
      <c r="Z31" s="5"/>
      <c r="AA31" s="5"/>
      <c r="AB31" s="5"/>
      <c r="AC31" s="5"/>
      <c r="AD31" s="5"/>
      <c r="AE31" s="5"/>
      <c r="AF31" s="61"/>
      <c r="AG31" s="61"/>
      <c r="AH31" s="61"/>
    </row>
    <row r="32" spans="1:35" ht="27.6" hidden="1">
      <c r="A32" s="6"/>
      <c r="B32" s="6" t="s">
        <v>292</v>
      </c>
      <c r="C32" s="6"/>
      <c r="D32" s="127"/>
      <c r="E32" s="5" t="s">
        <v>127</v>
      </c>
      <c r="F32" s="5" t="s">
        <v>128</v>
      </c>
      <c r="G32" s="5"/>
      <c r="H32" s="104" t="s">
        <v>295</v>
      </c>
      <c r="I32" s="5" t="s">
        <v>102</v>
      </c>
      <c r="J32" s="5" t="s">
        <v>129</v>
      </c>
      <c r="K32" s="5"/>
      <c r="L32" s="5"/>
      <c r="M32" s="5"/>
      <c r="N32" s="28"/>
      <c r="O32" s="5"/>
      <c r="P32" s="5"/>
      <c r="Q32" s="5"/>
      <c r="R32" s="5"/>
      <c r="S32" s="5"/>
      <c r="T32" s="5"/>
      <c r="U32" s="5"/>
      <c r="V32" s="5"/>
      <c r="W32" s="5"/>
      <c r="X32" s="5"/>
      <c r="Y32" s="5"/>
      <c r="Z32" s="5"/>
      <c r="AA32" s="5"/>
      <c r="AB32" s="5"/>
      <c r="AC32" s="5"/>
      <c r="AD32" s="5"/>
      <c r="AE32" s="5"/>
      <c r="AF32" s="61"/>
      <c r="AG32" s="61"/>
      <c r="AH32" s="61"/>
    </row>
    <row r="33" spans="1:34" ht="27.6" hidden="1">
      <c r="A33" s="6"/>
      <c r="B33" s="6" t="s">
        <v>292</v>
      </c>
      <c r="C33" s="6"/>
      <c r="D33" s="127"/>
      <c r="E33" s="5" t="s">
        <v>69</v>
      </c>
      <c r="F33" s="5" t="s">
        <v>70</v>
      </c>
      <c r="G33" s="5"/>
      <c r="H33" s="2" t="s">
        <v>295</v>
      </c>
      <c r="I33" s="5" t="s">
        <v>87</v>
      </c>
      <c r="J33" s="5" t="s">
        <v>62</v>
      </c>
      <c r="K33" s="5"/>
      <c r="L33" s="5"/>
      <c r="M33" s="5"/>
      <c r="N33" s="28"/>
      <c r="O33" s="5"/>
      <c r="P33" s="5"/>
      <c r="Q33" s="5"/>
      <c r="R33" s="5"/>
      <c r="S33" s="5"/>
      <c r="T33" s="5"/>
      <c r="U33" s="5"/>
      <c r="V33" s="5"/>
      <c r="W33" s="5"/>
      <c r="X33" s="5"/>
      <c r="Y33" s="5"/>
      <c r="Z33" s="5"/>
      <c r="AA33" s="5"/>
      <c r="AB33" s="5"/>
      <c r="AC33" s="5"/>
      <c r="AD33" s="5"/>
      <c r="AE33" s="5"/>
      <c r="AF33" s="61"/>
      <c r="AG33" s="61"/>
      <c r="AH33" s="61"/>
    </row>
    <row r="34" spans="1:34" hidden="1">
      <c r="A34" s="6"/>
      <c r="B34" s="6" t="s">
        <v>292</v>
      </c>
      <c r="C34" s="6"/>
      <c r="D34" s="127"/>
      <c r="E34" s="5" t="s">
        <v>130</v>
      </c>
      <c r="F34" s="5" t="s">
        <v>131</v>
      </c>
      <c r="G34" s="5"/>
      <c r="H34" s="104" t="s">
        <v>295</v>
      </c>
      <c r="I34" s="5" t="s">
        <v>87</v>
      </c>
      <c r="J34" s="5" t="s">
        <v>62</v>
      </c>
      <c r="K34" s="5"/>
      <c r="L34" s="5"/>
      <c r="M34" s="5"/>
      <c r="N34" s="28"/>
      <c r="O34" s="5"/>
      <c r="P34" s="5"/>
      <c r="Q34" s="5"/>
      <c r="R34" s="5"/>
      <c r="S34" s="5"/>
      <c r="T34" s="5"/>
      <c r="U34" s="5"/>
      <c r="V34" s="5"/>
      <c r="W34" s="5"/>
      <c r="X34" s="5"/>
      <c r="Y34" s="5"/>
      <c r="Z34" s="5"/>
      <c r="AA34" s="5"/>
      <c r="AB34" s="5"/>
      <c r="AC34" s="5"/>
      <c r="AD34" s="5"/>
      <c r="AE34" s="5"/>
      <c r="AF34" s="61"/>
      <c r="AG34" s="61"/>
      <c r="AH34" s="61"/>
    </row>
    <row r="35" spans="1:34" ht="27.6" hidden="1">
      <c r="A35" s="6"/>
      <c r="B35" s="6" t="s">
        <v>292</v>
      </c>
      <c r="C35" s="6"/>
      <c r="D35" s="127" t="s">
        <v>133</v>
      </c>
      <c r="E35" s="126" t="s">
        <v>134</v>
      </c>
      <c r="F35" s="5" t="s">
        <v>135</v>
      </c>
      <c r="G35" s="5"/>
      <c r="H35" s="2" t="s">
        <v>295</v>
      </c>
      <c r="I35" s="5" t="s">
        <v>102</v>
      </c>
      <c r="J35" s="5" t="s">
        <v>119</v>
      </c>
      <c r="K35" s="5"/>
      <c r="L35" s="5"/>
      <c r="M35" s="5"/>
      <c r="N35" s="28"/>
      <c r="O35" s="5"/>
      <c r="P35" s="5"/>
      <c r="Q35" s="5"/>
      <c r="R35" s="5"/>
      <c r="S35" s="5"/>
      <c r="T35" s="5"/>
      <c r="U35" s="5"/>
      <c r="V35" s="5"/>
      <c r="W35" s="5"/>
      <c r="X35" s="5"/>
      <c r="Y35" s="5"/>
      <c r="Z35" s="5"/>
      <c r="AA35" s="5"/>
      <c r="AB35" s="5"/>
      <c r="AC35" s="5"/>
      <c r="AD35" s="5"/>
      <c r="AE35" s="5"/>
      <c r="AF35" s="61"/>
      <c r="AG35" s="61"/>
      <c r="AH35" s="61"/>
    </row>
    <row r="36" spans="1:34" ht="27.6" hidden="1">
      <c r="A36" s="6"/>
      <c r="B36" s="6" t="s">
        <v>292</v>
      </c>
      <c r="C36" s="6"/>
      <c r="D36" s="127"/>
      <c r="E36" s="126"/>
      <c r="F36" s="5" t="s">
        <v>136</v>
      </c>
      <c r="G36" s="5"/>
      <c r="H36" s="2" t="s">
        <v>295</v>
      </c>
      <c r="I36" s="5" t="s">
        <v>102</v>
      </c>
      <c r="J36" s="5" t="s">
        <v>119</v>
      </c>
      <c r="K36" s="5"/>
      <c r="L36" s="5"/>
      <c r="M36" s="5"/>
      <c r="N36" s="28"/>
      <c r="O36" s="5"/>
      <c r="P36" s="5"/>
      <c r="Q36" s="5"/>
      <c r="R36" s="5"/>
      <c r="S36" s="5"/>
      <c r="T36" s="5"/>
      <c r="U36" s="5"/>
      <c r="V36" s="5"/>
      <c r="W36" s="5"/>
      <c r="X36" s="5"/>
      <c r="Y36" s="5"/>
      <c r="Z36" s="5"/>
      <c r="AA36" s="5"/>
      <c r="AB36" s="5"/>
      <c r="AC36" s="5"/>
      <c r="AD36" s="5"/>
      <c r="AE36" s="5"/>
      <c r="AF36" s="61"/>
      <c r="AG36" s="61"/>
      <c r="AH36" s="61"/>
    </row>
    <row r="37" spans="1:34" hidden="1">
      <c r="A37" s="6"/>
      <c r="B37" s="6" t="s">
        <v>292</v>
      </c>
      <c r="C37" s="6"/>
      <c r="D37" s="127"/>
      <c r="E37" s="126"/>
      <c r="F37" s="5" t="s">
        <v>137</v>
      </c>
      <c r="G37" s="5"/>
      <c r="H37" s="2" t="s">
        <v>297</v>
      </c>
      <c r="I37" s="5" t="s">
        <v>102</v>
      </c>
      <c r="J37" s="5" t="s">
        <v>119</v>
      </c>
      <c r="K37" s="5"/>
      <c r="L37" s="5"/>
      <c r="M37" s="5"/>
      <c r="N37" s="28"/>
      <c r="O37" s="5"/>
      <c r="P37" s="5"/>
      <c r="Q37" s="5"/>
      <c r="R37" s="5"/>
      <c r="S37" s="5"/>
      <c r="T37" s="5"/>
      <c r="U37" s="5"/>
      <c r="V37" s="5"/>
      <c r="W37" s="5"/>
      <c r="X37" s="5"/>
      <c r="Y37" s="5"/>
      <c r="Z37" s="5"/>
      <c r="AA37" s="5"/>
      <c r="AB37" s="5"/>
      <c r="AC37" s="5"/>
      <c r="AD37" s="5"/>
      <c r="AE37" s="5"/>
      <c r="AF37" s="61"/>
      <c r="AG37" s="61"/>
      <c r="AH37" s="61"/>
    </row>
    <row r="38" spans="1:34" hidden="1">
      <c r="A38" s="6"/>
      <c r="B38" s="6" t="s">
        <v>292</v>
      </c>
      <c r="C38" s="6"/>
      <c r="D38" s="127"/>
      <c r="E38" s="126"/>
      <c r="F38" s="5" t="s">
        <v>138</v>
      </c>
      <c r="G38" s="5"/>
      <c r="H38" s="2" t="s">
        <v>295</v>
      </c>
      <c r="I38" s="5" t="s">
        <v>102</v>
      </c>
      <c r="J38" s="5" t="s">
        <v>119</v>
      </c>
      <c r="K38" s="5"/>
      <c r="L38" s="5"/>
      <c r="M38" s="5"/>
      <c r="N38" s="28"/>
      <c r="O38" s="5"/>
      <c r="P38" s="5"/>
      <c r="Q38" s="5"/>
      <c r="R38" s="5"/>
      <c r="S38" s="5"/>
      <c r="T38" s="5"/>
      <c r="U38" s="5"/>
      <c r="V38" s="5"/>
      <c r="W38" s="5"/>
      <c r="X38" s="5"/>
      <c r="Y38" s="5"/>
      <c r="Z38" s="5"/>
      <c r="AA38" s="5"/>
      <c r="AB38" s="5"/>
      <c r="AC38" s="5"/>
      <c r="AD38" s="5"/>
      <c r="AE38" s="5"/>
      <c r="AF38" s="61"/>
      <c r="AG38" s="61"/>
      <c r="AH38" s="61"/>
    </row>
    <row r="39" spans="1:34" ht="41.45" hidden="1">
      <c r="A39" s="6"/>
      <c r="B39" s="6" t="s">
        <v>292</v>
      </c>
      <c r="C39" s="6"/>
      <c r="D39" s="127"/>
      <c r="E39" s="126" t="s">
        <v>139</v>
      </c>
      <c r="F39" s="5" t="s">
        <v>140</v>
      </c>
      <c r="G39" s="5"/>
      <c r="H39" s="2" t="s">
        <v>298</v>
      </c>
      <c r="I39" s="5" t="s">
        <v>102</v>
      </c>
      <c r="J39" s="5" t="s">
        <v>141</v>
      </c>
      <c r="K39" s="5"/>
      <c r="L39" s="5"/>
      <c r="M39" s="5"/>
      <c r="N39" s="28"/>
      <c r="O39" s="5"/>
      <c r="P39" s="5"/>
      <c r="Q39" s="5"/>
      <c r="R39" s="5"/>
      <c r="S39" s="5"/>
      <c r="T39" s="5"/>
      <c r="U39" s="5"/>
      <c r="V39" s="5"/>
      <c r="W39" s="5"/>
      <c r="X39" s="5"/>
      <c r="Y39" s="5"/>
      <c r="Z39" s="5"/>
      <c r="AA39" s="5"/>
      <c r="AB39" s="5"/>
      <c r="AC39" s="5"/>
      <c r="AD39" s="5"/>
      <c r="AE39" s="5"/>
      <c r="AF39" s="61"/>
      <c r="AG39" s="61"/>
      <c r="AH39" s="61"/>
    </row>
    <row r="40" spans="1:34" ht="41.45" hidden="1">
      <c r="A40" s="6"/>
      <c r="B40" s="6" t="s">
        <v>292</v>
      </c>
      <c r="C40" s="6"/>
      <c r="D40" s="127"/>
      <c r="E40" s="126"/>
      <c r="F40" s="5" t="s">
        <v>142</v>
      </c>
      <c r="G40" s="5"/>
      <c r="H40" s="2" t="s">
        <v>297</v>
      </c>
      <c r="I40" s="5" t="s">
        <v>102</v>
      </c>
      <c r="J40" s="5" t="s">
        <v>141</v>
      </c>
      <c r="K40" s="5"/>
      <c r="L40" s="5"/>
      <c r="M40" s="5"/>
      <c r="N40" s="28"/>
      <c r="O40" s="5"/>
      <c r="P40" s="5"/>
      <c r="Q40" s="5"/>
      <c r="R40" s="5"/>
      <c r="S40" s="5"/>
      <c r="T40" s="5"/>
      <c r="U40" s="5"/>
      <c r="V40" s="5"/>
      <c r="W40" s="5"/>
      <c r="X40" s="5"/>
      <c r="Y40" s="5"/>
      <c r="Z40" s="5"/>
      <c r="AA40" s="5"/>
      <c r="AB40" s="5"/>
      <c r="AC40" s="5"/>
      <c r="AD40" s="5"/>
      <c r="AE40" s="5"/>
      <c r="AF40" s="61"/>
      <c r="AG40" s="61"/>
      <c r="AH40" s="61"/>
    </row>
    <row r="41" spans="1:34" ht="41.45" hidden="1">
      <c r="A41" s="6"/>
      <c r="B41" s="6" t="s">
        <v>292</v>
      </c>
      <c r="C41" s="6"/>
      <c r="D41" s="127"/>
      <c r="E41" s="126"/>
      <c r="F41" s="5" t="s">
        <v>143</v>
      </c>
      <c r="G41" s="5"/>
      <c r="H41" s="2" t="s">
        <v>298</v>
      </c>
      <c r="I41" s="5" t="s">
        <v>102</v>
      </c>
      <c r="J41" s="5" t="s">
        <v>141</v>
      </c>
      <c r="K41" s="5"/>
      <c r="L41" s="5"/>
      <c r="M41" s="5"/>
      <c r="N41" s="28"/>
      <c r="O41" s="5"/>
      <c r="P41" s="5"/>
      <c r="Q41" s="5"/>
      <c r="R41" s="5"/>
      <c r="S41" s="5"/>
      <c r="T41" s="5"/>
      <c r="U41" s="5"/>
      <c r="V41" s="5"/>
      <c r="W41" s="5"/>
      <c r="X41" s="5"/>
      <c r="Y41" s="5"/>
      <c r="Z41" s="5"/>
      <c r="AA41" s="5"/>
      <c r="AB41" s="5"/>
      <c r="AC41" s="5"/>
      <c r="AD41" s="5"/>
      <c r="AE41" s="5"/>
      <c r="AF41" s="61"/>
      <c r="AG41" s="61"/>
      <c r="AH41" s="61"/>
    </row>
    <row r="42" spans="1:34" ht="41.45" hidden="1">
      <c r="A42" s="6"/>
      <c r="B42" s="6" t="s">
        <v>292</v>
      </c>
      <c r="C42" s="6"/>
      <c r="D42" s="127"/>
      <c r="E42" s="132" t="s">
        <v>144</v>
      </c>
      <c r="F42" s="5" t="s">
        <v>145</v>
      </c>
      <c r="G42" s="5"/>
      <c r="H42" s="2"/>
      <c r="I42" s="5" t="s">
        <v>102</v>
      </c>
      <c r="J42" s="5" t="s">
        <v>141</v>
      </c>
      <c r="K42" s="5"/>
      <c r="L42" s="5"/>
      <c r="M42" s="5"/>
      <c r="N42" s="28"/>
      <c r="O42" s="5"/>
      <c r="P42" s="5"/>
      <c r="Q42" s="5"/>
      <c r="R42" s="5"/>
      <c r="S42" s="5"/>
      <c r="T42" s="5"/>
      <c r="U42" s="5"/>
      <c r="V42" s="5"/>
      <c r="W42" s="5"/>
      <c r="X42" s="5"/>
      <c r="Y42" s="5"/>
      <c r="Z42" s="5"/>
      <c r="AA42" s="5"/>
      <c r="AB42" s="5"/>
      <c r="AC42" s="5"/>
      <c r="AD42" s="5"/>
      <c r="AE42" s="5"/>
      <c r="AF42" s="61"/>
      <c r="AG42" s="61"/>
      <c r="AH42" s="61"/>
    </row>
    <row r="43" spans="1:34" ht="41.45" hidden="1">
      <c r="A43" s="6"/>
      <c r="B43" s="6" t="s">
        <v>292</v>
      </c>
      <c r="C43" s="6"/>
      <c r="D43" s="127"/>
      <c r="E43" s="133"/>
      <c r="F43" s="5" t="s">
        <v>146</v>
      </c>
      <c r="G43" s="5"/>
      <c r="H43" s="2"/>
      <c r="I43" s="5" t="s">
        <v>102</v>
      </c>
      <c r="J43" s="5" t="s">
        <v>141</v>
      </c>
      <c r="K43" s="5"/>
      <c r="L43" s="5"/>
      <c r="M43" s="5"/>
      <c r="N43" s="28"/>
      <c r="O43" s="5"/>
      <c r="P43" s="5"/>
      <c r="Q43" s="5"/>
      <c r="R43" s="5"/>
      <c r="S43" s="5"/>
      <c r="T43" s="5"/>
      <c r="U43" s="5"/>
      <c r="V43" s="5"/>
      <c r="W43" s="5"/>
      <c r="X43" s="5"/>
      <c r="Y43" s="5"/>
      <c r="Z43" s="5"/>
      <c r="AA43" s="5"/>
      <c r="AB43" s="5"/>
      <c r="AC43" s="5"/>
      <c r="AD43" s="5"/>
      <c r="AE43" s="5"/>
      <c r="AF43" s="61"/>
      <c r="AG43" s="61"/>
      <c r="AH43" s="61"/>
    </row>
    <row r="44" spans="1:34" ht="41.45" hidden="1">
      <c r="A44" s="6"/>
      <c r="B44" s="6" t="s">
        <v>292</v>
      </c>
      <c r="C44" s="6"/>
      <c r="D44" s="127"/>
      <c r="E44" s="133"/>
      <c r="F44" s="5" t="s">
        <v>147</v>
      </c>
      <c r="G44" s="5"/>
      <c r="H44" s="2"/>
      <c r="I44" s="5" t="s">
        <v>102</v>
      </c>
      <c r="J44" s="5" t="s">
        <v>141</v>
      </c>
      <c r="K44" s="5"/>
      <c r="L44" s="5"/>
      <c r="M44" s="5"/>
      <c r="N44" s="28"/>
      <c r="O44" s="5"/>
      <c r="P44" s="5"/>
      <c r="Q44" s="5"/>
      <c r="R44" s="5"/>
      <c r="S44" s="5"/>
      <c r="T44" s="5"/>
      <c r="U44" s="5"/>
      <c r="V44" s="5"/>
      <c r="W44" s="5"/>
      <c r="X44" s="5"/>
      <c r="Y44" s="5"/>
      <c r="Z44" s="5"/>
      <c r="AA44" s="5"/>
      <c r="AB44" s="5"/>
      <c r="AC44" s="5"/>
      <c r="AD44" s="5"/>
      <c r="AE44" s="5"/>
      <c r="AF44" s="61"/>
      <c r="AG44" s="61"/>
      <c r="AH44" s="61"/>
    </row>
    <row r="45" spans="1:34" ht="41.45" hidden="1">
      <c r="A45" s="6"/>
      <c r="B45" s="6" t="s">
        <v>292</v>
      </c>
      <c r="C45" s="6"/>
      <c r="D45" s="127"/>
      <c r="E45" s="133"/>
      <c r="F45" s="5" t="s">
        <v>148</v>
      </c>
      <c r="G45" s="5"/>
      <c r="H45" s="2"/>
      <c r="I45" s="5" t="s">
        <v>102</v>
      </c>
      <c r="J45" s="5" t="s">
        <v>141</v>
      </c>
      <c r="K45" s="5"/>
      <c r="L45" s="5"/>
      <c r="M45" s="5"/>
      <c r="N45" s="28"/>
      <c r="O45" s="5"/>
      <c r="P45" s="5"/>
      <c r="Q45" s="5"/>
      <c r="R45" s="5"/>
      <c r="S45" s="5"/>
      <c r="T45" s="5"/>
      <c r="U45" s="5"/>
      <c r="V45" s="5"/>
      <c r="W45" s="5"/>
      <c r="X45" s="5"/>
      <c r="Y45" s="5"/>
      <c r="Z45" s="5"/>
      <c r="AA45" s="5"/>
      <c r="AB45" s="5"/>
      <c r="AC45" s="5"/>
      <c r="AD45" s="5"/>
      <c r="AE45" s="5"/>
      <c r="AF45" s="61"/>
      <c r="AG45" s="61"/>
      <c r="AH45" s="61"/>
    </row>
    <row r="46" spans="1:34" ht="41.45" hidden="1">
      <c r="A46" s="6"/>
      <c r="B46" s="6" t="s">
        <v>292</v>
      </c>
      <c r="C46" s="6"/>
      <c r="D46" s="127"/>
      <c r="E46" s="133"/>
      <c r="F46" s="5" t="s">
        <v>149</v>
      </c>
      <c r="G46" s="5"/>
      <c r="H46" s="2"/>
      <c r="I46" s="5" t="s">
        <v>102</v>
      </c>
      <c r="J46" s="5" t="s">
        <v>141</v>
      </c>
      <c r="K46" s="5"/>
      <c r="L46" s="5"/>
      <c r="M46" s="5"/>
      <c r="N46" s="28"/>
      <c r="O46" s="5"/>
      <c r="P46" s="5"/>
      <c r="Q46" s="5"/>
      <c r="R46" s="5"/>
      <c r="S46" s="5"/>
      <c r="T46" s="5"/>
      <c r="U46" s="5"/>
      <c r="V46" s="5"/>
      <c r="W46" s="5"/>
      <c r="X46" s="5"/>
      <c r="Y46" s="5"/>
      <c r="Z46" s="5"/>
      <c r="AA46" s="5"/>
      <c r="AB46" s="5"/>
      <c r="AC46" s="5"/>
      <c r="AD46" s="5"/>
      <c r="AE46" s="5"/>
      <c r="AF46" s="61"/>
      <c r="AG46" s="61"/>
      <c r="AH46" s="61"/>
    </row>
    <row r="47" spans="1:34" ht="41.45" hidden="1">
      <c r="A47" s="6"/>
      <c r="B47" s="6" t="s">
        <v>292</v>
      </c>
      <c r="C47" s="6"/>
      <c r="D47" s="127"/>
      <c r="E47" s="133"/>
      <c r="F47" s="5" t="s">
        <v>150</v>
      </c>
      <c r="G47" s="5"/>
      <c r="H47" s="2"/>
      <c r="I47" s="5" t="s">
        <v>102</v>
      </c>
      <c r="J47" s="5" t="s">
        <v>141</v>
      </c>
      <c r="K47" s="5"/>
      <c r="L47" s="5"/>
      <c r="M47" s="5"/>
      <c r="N47" s="28"/>
      <c r="O47" s="5"/>
      <c r="P47" s="5"/>
      <c r="Q47" s="5"/>
      <c r="R47" s="5"/>
      <c r="S47" s="5"/>
      <c r="T47" s="5"/>
      <c r="U47" s="5"/>
      <c r="V47" s="5"/>
      <c r="W47" s="5"/>
      <c r="X47" s="5"/>
      <c r="Y47" s="5"/>
      <c r="Z47" s="5"/>
      <c r="AA47" s="5"/>
      <c r="AB47" s="5"/>
      <c r="AC47" s="5"/>
      <c r="AD47" s="5"/>
      <c r="AE47" s="5"/>
      <c r="AF47" s="61"/>
      <c r="AG47" s="61"/>
      <c r="AH47" s="61"/>
    </row>
    <row r="48" spans="1:34" ht="41.45" hidden="1">
      <c r="A48" s="6"/>
      <c r="B48" s="6" t="s">
        <v>292</v>
      </c>
      <c r="C48" s="6"/>
      <c r="D48" s="127"/>
      <c r="E48" s="134"/>
      <c r="F48" s="5" t="s">
        <v>151</v>
      </c>
      <c r="G48" s="5"/>
      <c r="H48" s="2"/>
      <c r="I48" s="5" t="s">
        <v>102</v>
      </c>
      <c r="J48" s="5" t="s">
        <v>141</v>
      </c>
      <c r="K48" s="5"/>
      <c r="L48" s="5"/>
      <c r="M48" s="5"/>
      <c r="N48" s="28"/>
      <c r="O48" s="5"/>
      <c r="P48" s="5"/>
      <c r="Q48" s="5"/>
      <c r="R48" s="5"/>
      <c r="S48" s="5"/>
      <c r="T48" s="5"/>
      <c r="U48" s="5"/>
      <c r="V48" s="5"/>
      <c r="W48" s="5"/>
      <c r="X48" s="5"/>
      <c r="Y48" s="5"/>
      <c r="Z48" s="5"/>
      <c r="AA48" s="5"/>
      <c r="AB48" s="5"/>
      <c r="AC48" s="5"/>
      <c r="AD48" s="5"/>
      <c r="AE48" s="5"/>
      <c r="AF48" s="61"/>
      <c r="AG48" s="61"/>
      <c r="AH48" s="61"/>
    </row>
    <row r="49" spans="1:34" ht="28.9" hidden="1" customHeight="1">
      <c r="A49" s="6"/>
      <c r="B49" s="6" t="s">
        <v>292</v>
      </c>
      <c r="C49" s="6"/>
      <c r="D49" s="127" t="s">
        <v>152</v>
      </c>
      <c r="E49" s="126" t="s">
        <v>153</v>
      </c>
      <c r="F49" s="5" t="s">
        <v>154</v>
      </c>
      <c r="G49" s="5"/>
      <c r="H49" s="2"/>
      <c r="I49" s="5" t="s">
        <v>102</v>
      </c>
      <c r="J49" s="5" t="s">
        <v>141</v>
      </c>
      <c r="K49" s="5"/>
      <c r="L49" s="5"/>
      <c r="M49" s="5"/>
      <c r="N49" s="28"/>
      <c r="O49" s="5"/>
      <c r="P49" s="5"/>
      <c r="Q49" s="5"/>
      <c r="R49" s="5"/>
      <c r="S49" s="5"/>
      <c r="T49" s="5"/>
      <c r="U49" s="5"/>
      <c r="V49" s="5"/>
      <c r="W49" s="5"/>
      <c r="X49" s="5"/>
      <c r="Y49" s="5"/>
      <c r="Z49" s="5"/>
      <c r="AA49" s="5"/>
      <c r="AB49" s="5"/>
      <c r="AC49" s="5"/>
      <c r="AD49" s="5"/>
      <c r="AE49" s="5"/>
      <c r="AF49" s="61"/>
      <c r="AG49" s="61"/>
      <c r="AH49" s="61"/>
    </row>
    <row r="50" spans="1:34" ht="41.45" hidden="1">
      <c r="A50" s="6"/>
      <c r="B50" s="6" t="s">
        <v>292</v>
      </c>
      <c r="C50" s="6"/>
      <c r="D50" s="127"/>
      <c r="E50" s="126"/>
      <c r="F50" s="5" t="s">
        <v>155</v>
      </c>
      <c r="G50" s="5"/>
      <c r="H50" s="2"/>
      <c r="I50" s="5" t="s">
        <v>102</v>
      </c>
      <c r="J50" s="5" t="s">
        <v>141</v>
      </c>
      <c r="K50" s="5"/>
      <c r="L50" s="5"/>
      <c r="M50" s="5"/>
      <c r="N50" s="28"/>
      <c r="O50" s="5"/>
      <c r="P50" s="5"/>
      <c r="Q50" s="5"/>
      <c r="R50" s="5"/>
      <c r="S50" s="5"/>
      <c r="T50" s="5"/>
      <c r="U50" s="5"/>
      <c r="V50" s="5"/>
      <c r="W50" s="5"/>
      <c r="X50" s="5"/>
      <c r="Y50" s="5"/>
      <c r="Z50" s="5"/>
      <c r="AA50" s="5"/>
      <c r="AB50" s="5"/>
      <c r="AC50" s="5"/>
      <c r="AD50" s="5"/>
      <c r="AE50" s="5"/>
      <c r="AF50" s="61"/>
      <c r="AG50" s="61"/>
      <c r="AH50" s="61"/>
    </row>
    <row r="51" spans="1:34" ht="41.45" hidden="1">
      <c r="A51" s="6"/>
      <c r="B51" s="6" t="s">
        <v>292</v>
      </c>
      <c r="C51" s="6"/>
      <c r="D51" s="127"/>
      <c r="E51" s="126"/>
      <c r="F51" s="5" t="s">
        <v>156</v>
      </c>
      <c r="G51" s="5"/>
      <c r="H51" s="2"/>
      <c r="I51" s="5" t="s">
        <v>102</v>
      </c>
      <c r="J51" s="5" t="s">
        <v>141</v>
      </c>
      <c r="K51" s="5"/>
      <c r="L51" s="5"/>
      <c r="M51" s="5"/>
      <c r="N51" s="28"/>
      <c r="O51" s="5"/>
      <c r="P51" s="5"/>
      <c r="Q51" s="5"/>
      <c r="R51" s="5"/>
      <c r="S51" s="5"/>
      <c r="T51" s="5"/>
      <c r="U51" s="5"/>
      <c r="V51" s="5"/>
      <c r="W51" s="5"/>
      <c r="X51" s="5"/>
      <c r="Y51" s="5"/>
      <c r="Z51" s="5"/>
      <c r="AA51" s="5"/>
      <c r="AB51" s="5"/>
      <c r="AC51" s="5"/>
      <c r="AD51" s="5"/>
      <c r="AE51" s="5"/>
      <c r="AF51" s="61"/>
      <c r="AG51" s="61"/>
      <c r="AH51" s="61"/>
    </row>
    <row r="52" spans="1:34" ht="43.15" hidden="1" customHeight="1">
      <c r="A52" s="6"/>
      <c r="B52" s="6" t="s">
        <v>292</v>
      </c>
      <c r="C52" s="6"/>
      <c r="D52" s="127" t="s">
        <v>157</v>
      </c>
      <c r="E52" s="126" t="s">
        <v>158</v>
      </c>
      <c r="F52" s="5" t="s">
        <v>159</v>
      </c>
      <c r="G52" s="5"/>
      <c r="H52" s="2"/>
      <c r="I52" s="5" t="s">
        <v>102</v>
      </c>
      <c r="J52" s="5" t="s">
        <v>141</v>
      </c>
      <c r="K52" s="5"/>
      <c r="L52" s="5"/>
      <c r="M52" s="5"/>
      <c r="N52" s="28"/>
      <c r="O52" s="5"/>
      <c r="P52" s="5"/>
      <c r="Q52" s="5"/>
      <c r="R52" s="5"/>
      <c r="S52" s="5"/>
      <c r="T52" s="5"/>
      <c r="U52" s="5"/>
      <c r="V52" s="5"/>
      <c r="W52" s="5"/>
      <c r="X52" s="5"/>
      <c r="Y52" s="5"/>
      <c r="Z52" s="5"/>
      <c r="AA52" s="5"/>
      <c r="AB52" s="5"/>
      <c r="AC52" s="5"/>
      <c r="AD52" s="5"/>
      <c r="AE52" s="5"/>
      <c r="AF52" s="61"/>
      <c r="AG52" s="61"/>
      <c r="AH52" s="61"/>
    </row>
    <row r="53" spans="1:34" ht="41.45" hidden="1">
      <c r="A53" s="6"/>
      <c r="B53" s="6" t="s">
        <v>292</v>
      </c>
      <c r="C53" s="6"/>
      <c r="D53" s="127"/>
      <c r="E53" s="126"/>
      <c r="F53" s="5" t="s">
        <v>160</v>
      </c>
      <c r="G53" s="5"/>
      <c r="H53" s="2"/>
      <c r="I53" s="5" t="s">
        <v>102</v>
      </c>
      <c r="J53" s="5" t="s">
        <v>141</v>
      </c>
      <c r="K53" s="5"/>
      <c r="L53" s="5"/>
      <c r="M53" s="5"/>
      <c r="N53" s="28"/>
      <c r="O53" s="5"/>
      <c r="P53" s="5"/>
      <c r="Q53" s="5"/>
      <c r="R53" s="5"/>
      <c r="S53" s="5"/>
      <c r="T53" s="5"/>
      <c r="U53" s="5"/>
      <c r="V53" s="5"/>
      <c r="W53" s="5"/>
      <c r="X53" s="5"/>
      <c r="Y53" s="5"/>
      <c r="Z53" s="5"/>
      <c r="AA53" s="5"/>
      <c r="AB53" s="5"/>
      <c r="AC53" s="5"/>
      <c r="AD53" s="5"/>
      <c r="AE53" s="5"/>
      <c r="AF53" s="61"/>
      <c r="AG53" s="61"/>
      <c r="AH53" s="61"/>
    </row>
    <row r="54" spans="1:34" ht="41.45" hidden="1">
      <c r="A54" s="6"/>
      <c r="B54" s="6" t="s">
        <v>292</v>
      </c>
      <c r="C54" s="6"/>
      <c r="D54" s="127"/>
      <c r="E54" s="126"/>
      <c r="F54" s="5" t="s">
        <v>161</v>
      </c>
      <c r="G54" s="5"/>
      <c r="H54" s="2"/>
      <c r="I54" s="5" t="s">
        <v>102</v>
      </c>
      <c r="J54" s="5" t="s">
        <v>141</v>
      </c>
      <c r="K54" s="5"/>
      <c r="L54" s="5"/>
      <c r="M54" s="5"/>
      <c r="N54" s="28"/>
      <c r="O54" s="5"/>
      <c r="P54" s="5"/>
      <c r="Q54" s="5"/>
      <c r="R54" s="5"/>
      <c r="S54" s="5"/>
      <c r="T54" s="5"/>
      <c r="U54" s="5"/>
      <c r="V54" s="5"/>
      <c r="W54" s="5"/>
      <c r="X54" s="5"/>
      <c r="Y54" s="5"/>
      <c r="Z54" s="5"/>
      <c r="AA54" s="5"/>
      <c r="AB54" s="5"/>
      <c r="AC54" s="5"/>
      <c r="AD54" s="5"/>
      <c r="AE54" s="5"/>
      <c r="AF54" s="61"/>
      <c r="AG54" s="61"/>
      <c r="AH54" s="61"/>
    </row>
    <row r="55" spans="1:34" ht="41.45" hidden="1">
      <c r="A55" s="6"/>
      <c r="B55" s="6" t="s">
        <v>292</v>
      </c>
      <c r="C55" s="6"/>
      <c r="D55" s="127"/>
      <c r="E55" s="126"/>
      <c r="F55" s="5" t="s">
        <v>162</v>
      </c>
      <c r="G55" s="5"/>
      <c r="H55" s="2"/>
      <c r="I55" s="5" t="s">
        <v>102</v>
      </c>
      <c r="J55" s="5" t="s">
        <v>141</v>
      </c>
      <c r="K55" s="5"/>
      <c r="L55" s="5"/>
      <c r="M55" s="5"/>
      <c r="N55" s="28"/>
      <c r="O55" s="5"/>
      <c r="P55" s="5"/>
      <c r="Q55" s="5"/>
      <c r="R55" s="5"/>
      <c r="S55" s="5"/>
      <c r="T55" s="5"/>
      <c r="U55" s="5"/>
      <c r="V55" s="5"/>
      <c r="W55" s="5"/>
      <c r="X55" s="5"/>
      <c r="Y55" s="5"/>
      <c r="Z55" s="5"/>
      <c r="AA55" s="5"/>
      <c r="AB55" s="5"/>
      <c r="AC55" s="5"/>
      <c r="AD55" s="5"/>
      <c r="AE55" s="5"/>
      <c r="AF55" s="61"/>
      <c r="AG55" s="61"/>
      <c r="AH55" s="61"/>
    </row>
    <row r="56" spans="1:34" ht="41.45" hidden="1">
      <c r="A56" s="6"/>
      <c r="B56" s="6" t="s">
        <v>292</v>
      </c>
      <c r="C56" s="6"/>
      <c r="D56" s="127"/>
      <c r="E56" s="126"/>
      <c r="F56" s="5" t="s">
        <v>163</v>
      </c>
      <c r="G56" s="5"/>
      <c r="H56" s="2"/>
      <c r="I56" s="5" t="s">
        <v>102</v>
      </c>
      <c r="J56" s="5" t="s">
        <v>141</v>
      </c>
      <c r="K56" s="5"/>
      <c r="L56" s="5"/>
      <c r="M56" s="5"/>
      <c r="N56" s="28"/>
      <c r="O56" s="5"/>
      <c r="P56" s="5"/>
      <c r="Q56" s="5"/>
      <c r="R56" s="5"/>
      <c r="S56" s="5"/>
      <c r="T56" s="5"/>
      <c r="U56" s="5"/>
      <c r="V56" s="5"/>
      <c r="W56" s="5"/>
      <c r="X56" s="5"/>
      <c r="Y56" s="5"/>
      <c r="Z56" s="5"/>
      <c r="AA56" s="5"/>
      <c r="AB56" s="5"/>
      <c r="AC56" s="5"/>
      <c r="AD56" s="5"/>
      <c r="AE56" s="5"/>
      <c r="AF56" s="61"/>
      <c r="AG56" s="61"/>
      <c r="AH56" s="61"/>
    </row>
    <row r="57" spans="1:34" ht="41.45" hidden="1">
      <c r="A57" s="6"/>
      <c r="B57" s="6" t="s">
        <v>292</v>
      </c>
      <c r="C57" s="6"/>
      <c r="D57" s="127"/>
      <c r="E57" s="126" t="s">
        <v>164</v>
      </c>
      <c r="F57" s="5" t="s">
        <v>165</v>
      </c>
      <c r="G57" s="5"/>
      <c r="H57" s="2" t="s">
        <v>297</v>
      </c>
      <c r="I57" s="5" t="s">
        <v>102</v>
      </c>
      <c r="J57" s="5" t="s">
        <v>141</v>
      </c>
      <c r="K57" s="5"/>
      <c r="L57" s="5"/>
      <c r="M57" s="5"/>
      <c r="N57" s="28"/>
      <c r="O57" s="5"/>
      <c r="P57" s="5"/>
      <c r="Q57" s="5"/>
      <c r="R57" s="5"/>
      <c r="S57" s="5"/>
      <c r="T57" s="5"/>
      <c r="U57" s="5"/>
      <c r="V57" s="5"/>
      <c r="W57" s="5"/>
      <c r="X57" s="5"/>
      <c r="Y57" s="5"/>
      <c r="Z57" s="5"/>
      <c r="AA57" s="5"/>
      <c r="AB57" s="5"/>
      <c r="AC57" s="5"/>
      <c r="AD57" s="5"/>
      <c r="AE57" s="5"/>
      <c r="AF57" s="61"/>
      <c r="AG57" s="61"/>
      <c r="AH57" s="61"/>
    </row>
    <row r="58" spans="1:34" ht="41.45" hidden="1">
      <c r="A58" s="6"/>
      <c r="B58" s="6" t="s">
        <v>292</v>
      </c>
      <c r="C58" s="6"/>
      <c r="D58" s="127"/>
      <c r="E58" s="126"/>
      <c r="F58" s="5" t="s">
        <v>166</v>
      </c>
      <c r="G58" s="5"/>
      <c r="H58" s="2" t="s">
        <v>297</v>
      </c>
      <c r="I58" s="5" t="s">
        <v>102</v>
      </c>
      <c r="J58" s="5" t="s">
        <v>141</v>
      </c>
      <c r="K58" s="5"/>
      <c r="L58" s="5"/>
      <c r="M58" s="5"/>
      <c r="N58" s="28"/>
      <c r="O58" s="5"/>
      <c r="P58" s="5"/>
      <c r="Q58" s="5"/>
      <c r="R58" s="5"/>
      <c r="S58" s="5"/>
      <c r="T58" s="5"/>
      <c r="U58" s="5"/>
      <c r="V58" s="5"/>
      <c r="W58" s="5"/>
      <c r="X58" s="5"/>
      <c r="Y58" s="5"/>
      <c r="Z58" s="5"/>
      <c r="AA58" s="5"/>
      <c r="AB58" s="5"/>
      <c r="AC58" s="5"/>
      <c r="AD58" s="5"/>
      <c r="AE58" s="5"/>
      <c r="AF58" s="61"/>
      <c r="AG58" s="61"/>
      <c r="AH58" s="61"/>
    </row>
    <row r="59" spans="1:34" ht="41.45" hidden="1">
      <c r="A59" s="6"/>
      <c r="B59" s="6" t="s">
        <v>292</v>
      </c>
      <c r="C59" s="6"/>
      <c r="D59" s="127"/>
      <c r="E59" s="126"/>
      <c r="F59" s="5" t="s">
        <v>167</v>
      </c>
      <c r="G59" s="5"/>
      <c r="H59" s="2"/>
      <c r="I59" s="5" t="s">
        <v>102</v>
      </c>
      <c r="J59" s="5" t="s">
        <v>141</v>
      </c>
      <c r="K59" s="5"/>
      <c r="L59" s="5"/>
      <c r="M59" s="5"/>
      <c r="N59" s="28"/>
      <c r="O59" s="5"/>
      <c r="P59" s="5"/>
      <c r="Q59" s="5"/>
      <c r="R59" s="5"/>
      <c r="S59" s="5"/>
      <c r="T59" s="5"/>
      <c r="U59" s="5"/>
      <c r="V59" s="5"/>
      <c r="W59" s="5"/>
      <c r="X59" s="5"/>
      <c r="Y59" s="5"/>
      <c r="Z59" s="5"/>
      <c r="AA59" s="5"/>
      <c r="AB59" s="5"/>
      <c r="AC59" s="5"/>
      <c r="AD59" s="5"/>
      <c r="AE59" s="5"/>
      <c r="AF59" s="61"/>
      <c r="AG59" s="61"/>
      <c r="AH59" s="61"/>
    </row>
    <row r="60" spans="1:34" ht="41.45" hidden="1">
      <c r="A60" s="6"/>
      <c r="B60" s="6" t="s">
        <v>292</v>
      </c>
      <c r="C60" s="6"/>
      <c r="D60" s="127" t="s">
        <v>168</v>
      </c>
      <c r="E60" s="126" t="s">
        <v>169</v>
      </c>
      <c r="F60" s="5" t="s">
        <v>170</v>
      </c>
      <c r="G60" s="5"/>
      <c r="H60" s="2" t="s">
        <v>297</v>
      </c>
      <c r="I60" s="5" t="s">
        <v>102</v>
      </c>
      <c r="J60" s="5" t="s">
        <v>141</v>
      </c>
      <c r="K60" s="5"/>
      <c r="L60" s="5"/>
      <c r="M60" s="5"/>
      <c r="N60" s="28"/>
      <c r="O60" s="5"/>
      <c r="P60" s="5"/>
      <c r="Q60" s="5"/>
      <c r="R60" s="5"/>
      <c r="S60" s="5"/>
      <c r="T60" s="5"/>
      <c r="U60" s="5"/>
      <c r="V60" s="5"/>
      <c r="W60" s="5"/>
      <c r="X60" s="5"/>
      <c r="Y60" s="5"/>
      <c r="Z60" s="5"/>
      <c r="AA60" s="5"/>
      <c r="AB60" s="5"/>
      <c r="AC60" s="5"/>
      <c r="AD60" s="5"/>
      <c r="AE60" s="5"/>
      <c r="AF60" s="61"/>
      <c r="AG60" s="61"/>
      <c r="AH60" s="61"/>
    </row>
    <row r="61" spans="1:34" ht="41.45" hidden="1">
      <c r="A61" s="6"/>
      <c r="B61" s="6" t="s">
        <v>292</v>
      </c>
      <c r="C61" s="6"/>
      <c r="D61" s="127"/>
      <c r="E61" s="126"/>
      <c r="F61" s="5" t="s">
        <v>171</v>
      </c>
      <c r="G61" s="5"/>
      <c r="H61" s="2"/>
      <c r="I61" s="5" t="s">
        <v>102</v>
      </c>
      <c r="J61" s="5" t="s">
        <v>141</v>
      </c>
      <c r="K61" s="5"/>
      <c r="L61" s="5"/>
      <c r="M61" s="5"/>
      <c r="N61" s="28"/>
      <c r="O61" s="5"/>
      <c r="P61" s="5"/>
      <c r="Q61" s="5"/>
      <c r="R61" s="5"/>
      <c r="S61" s="5"/>
      <c r="T61" s="5"/>
      <c r="U61" s="5"/>
      <c r="V61" s="5"/>
      <c r="W61" s="5"/>
      <c r="X61" s="5"/>
      <c r="Y61" s="5"/>
      <c r="Z61" s="5"/>
      <c r="AA61" s="5"/>
      <c r="AB61" s="5"/>
      <c r="AC61" s="5"/>
      <c r="AD61" s="5"/>
      <c r="AE61" s="5"/>
      <c r="AF61" s="61"/>
      <c r="AG61" s="61"/>
      <c r="AH61" s="61"/>
    </row>
    <row r="62" spans="1:34" ht="41.45" hidden="1">
      <c r="A62" s="6"/>
      <c r="B62" s="6" t="s">
        <v>292</v>
      </c>
      <c r="C62" s="6"/>
      <c r="D62" s="127"/>
      <c r="E62" s="126"/>
      <c r="F62" s="5" t="s">
        <v>172</v>
      </c>
      <c r="G62" s="5"/>
      <c r="H62" s="2"/>
      <c r="I62" s="5" t="s">
        <v>102</v>
      </c>
      <c r="J62" s="5" t="s">
        <v>141</v>
      </c>
      <c r="K62" s="5"/>
      <c r="L62" s="5"/>
      <c r="M62" s="5"/>
      <c r="N62" s="28"/>
      <c r="O62" s="5"/>
      <c r="P62" s="5"/>
      <c r="Q62" s="5"/>
      <c r="R62" s="5"/>
      <c r="S62" s="5"/>
      <c r="T62" s="5"/>
      <c r="U62" s="5"/>
      <c r="V62" s="5"/>
      <c r="W62" s="5"/>
      <c r="X62" s="5"/>
      <c r="Y62" s="5"/>
      <c r="Z62" s="5"/>
      <c r="AA62" s="5"/>
      <c r="AB62" s="5"/>
      <c r="AC62" s="5"/>
      <c r="AD62" s="5"/>
      <c r="AE62" s="5"/>
      <c r="AF62" s="61"/>
      <c r="AG62" s="61"/>
      <c r="AH62" s="61"/>
    </row>
    <row r="63" spans="1:34" ht="41.45" hidden="1">
      <c r="A63" s="6"/>
      <c r="B63" s="6" t="s">
        <v>292</v>
      </c>
      <c r="C63" s="6"/>
      <c r="D63" s="127"/>
      <c r="E63" s="126"/>
      <c r="F63" s="5" t="s">
        <v>173</v>
      </c>
      <c r="G63" s="5"/>
      <c r="H63" s="2"/>
      <c r="I63" s="5" t="s">
        <v>102</v>
      </c>
      <c r="J63" s="5" t="s">
        <v>141</v>
      </c>
      <c r="K63" s="5"/>
      <c r="L63" s="5"/>
      <c r="M63" s="5"/>
      <c r="N63" s="28"/>
      <c r="O63" s="5"/>
      <c r="P63" s="5"/>
      <c r="Q63" s="5"/>
      <c r="R63" s="5"/>
      <c r="S63" s="5"/>
      <c r="T63" s="5"/>
      <c r="U63" s="5"/>
      <c r="V63" s="5"/>
      <c r="W63" s="5"/>
      <c r="X63" s="5"/>
      <c r="Y63" s="5"/>
      <c r="Z63" s="5"/>
      <c r="AA63" s="5"/>
      <c r="AB63" s="5"/>
      <c r="AC63" s="5"/>
      <c r="AD63" s="5"/>
      <c r="AE63" s="5"/>
      <c r="AF63" s="61"/>
      <c r="AG63" s="61"/>
      <c r="AH63" s="61"/>
    </row>
    <row r="64" spans="1:34" ht="41.45" hidden="1">
      <c r="A64" s="6"/>
      <c r="B64" s="6" t="s">
        <v>292</v>
      </c>
      <c r="C64" s="6"/>
      <c r="D64" s="127"/>
      <c r="E64" s="126"/>
      <c r="F64" s="5" t="s">
        <v>174</v>
      </c>
      <c r="G64" s="5"/>
      <c r="H64" s="2"/>
      <c r="I64" s="5" t="s">
        <v>102</v>
      </c>
      <c r="J64" s="5" t="s">
        <v>141</v>
      </c>
      <c r="K64" s="5"/>
      <c r="L64" s="5"/>
      <c r="M64" s="5"/>
      <c r="N64" s="28"/>
      <c r="O64" s="5"/>
      <c r="P64" s="5"/>
      <c r="Q64" s="5"/>
      <c r="R64" s="5"/>
      <c r="S64" s="5"/>
      <c r="T64" s="5"/>
      <c r="U64" s="5"/>
      <c r="V64" s="5"/>
      <c r="W64" s="5"/>
      <c r="X64" s="5"/>
      <c r="Y64" s="5"/>
      <c r="Z64" s="5"/>
      <c r="AA64" s="5"/>
      <c r="AB64" s="5"/>
      <c r="AC64" s="5"/>
      <c r="AD64" s="5"/>
      <c r="AE64" s="5"/>
      <c r="AF64" s="61"/>
      <c r="AG64" s="61"/>
      <c r="AH64" s="61"/>
    </row>
    <row r="65" spans="1:34" ht="41.45" hidden="1">
      <c r="A65" s="6"/>
      <c r="B65" s="6" t="s">
        <v>292</v>
      </c>
      <c r="C65" s="6"/>
      <c r="D65" s="127"/>
      <c r="E65" s="126"/>
      <c r="F65" s="5" t="s">
        <v>175</v>
      </c>
      <c r="G65" s="5"/>
      <c r="H65" s="2"/>
      <c r="I65" s="5" t="s">
        <v>102</v>
      </c>
      <c r="J65" s="5" t="s">
        <v>141</v>
      </c>
      <c r="K65" s="5"/>
      <c r="L65" s="5"/>
      <c r="M65" s="5"/>
      <c r="N65" s="28"/>
      <c r="O65" s="5"/>
      <c r="P65" s="5"/>
      <c r="Q65" s="5"/>
      <c r="R65" s="5"/>
      <c r="S65" s="5"/>
      <c r="T65" s="5"/>
      <c r="U65" s="5"/>
      <c r="V65" s="5"/>
      <c r="W65" s="5"/>
      <c r="X65" s="5"/>
      <c r="Y65" s="5"/>
      <c r="Z65" s="5"/>
      <c r="AA65" s="5"/>
      <c r="AB65" s="5"/>
      <c r="AC65" s="5"/>
      <c r="AD65" s="5"/>
      <c r="AE65" s="5"/>
      <c r="AF65" s="61"/>
      <c r="AG65" s="61"/>
      <c r="AH65" s="61"/>
    </row>
    <row r="66" spans="1:34" ht="41.45" hidden="1">
      <c r="A66" s="6"/>
      <c r="B66" s="6" t="s">
        <v>292</v>
      </c>
      <c r="C66" s="6"/>
      <c r="D66" s="127"/>
      <c r="E66" s="126"/>
      <c r="F66" s="5" t="s">
        <v>176</v>
      </c>
      <c r="G66" s="5"/>
      <c r="H66" s="2" t="s">
        <v>297</v>
      </c>
      <c r="I66" s="5" t="s">
        <v>102</v>
      </c>
      <c r="J66" s="5" t="s">
        <v>141</v>
      </c>
      <c r="K66" s="5"/>
      <c r="L66" s="5"/>
      <c r="M66" s="5"/>
      <c r="N66" s="28"/>
      <c r="O66" s="5"/>
      <c r="P66" s="5"/>
      <c r="Q66" s="5"/>
      <c r="R66" s="5"/>
      <c r="S66" s="5"/>
      <c r="T66" s="5"/>
      <c r="U66" s="5"/>
      <c r="V66" s="5"/>
      <c r="W66" s="5"/>
      <c r="X66" s="5"/>
      <c r="Y66" s="5"/>
      <c r="Z66" s="5"/>
      <c r="AA66" s="5"/>
      <c r="AB66" s="5"/>
      <c r="AC66" s="5"/>
      <c r="AD66" s="5"/>
      <c r="AE66" s="5"/>
      <c r="AF66" s="61"/>
      <c r="AG66" s="61"/>
      <c r="AH66" s="61"/>
    </row>
    <row r="67" spans="1:34" ht="41.45" hidden="1">
      <c r="A67" s="6"/>
      <c r="B67" s="6" t="s">
        <v>292</v>
      </c>
      <c r="C67" s="6"/>
      <c r="D67" s="127"/>
      <c r="E67" s="126"/>
      <c r="F67" s="5" t="s">
        <v>177</v>
      </c>
      <c r="G67" s="5"/>
      <c r="H67" s="2" t="s">
        <v>297</v>
      </c>
      <c r="I67" s="5" t="s">
        <v>102</v>
      </c>
      <c r="J67" s="5" t="s">
        <v>141</v>
      </c>
      <c r="K67" s="5"/>
      <c r="L67" s="5"/>
      <c r="M67" s="5"/>
      <c r="N67" s="28"/>
      <c r="O67" s="5"/>
      <c r="P67" s="5"/>
      <c r="Q67" s="5"/>
      <c r="R67" s="5"/>
      <c r="S67" s="5"/>
      <c r="T67" s="5"/>
      <c r="U67" s="5"/>
      <c r="V67" s="5"/>
      <c r="W67" s="5"/>
      <c r="X67" s="5"/>
      <c r="Y67" s="5"/>
      <c r="Z67" s="5"/>
      <c r="AA67" s="5"/>
      <c r="AB67" s="5"/>
      <c r="AC67" s="5"/>
      <c r="AD67" s="5"/>
      <c r="AE67" s="5"/>
      <c r="AF67" s="61"/>
      <c r="AG67" s="61"/>
      <c r="AH67" s="61"/>
    </row>
    <row r="68" spans="1:34" ht="41.45" hidden="1">
      <c r="A68" s="6"/>
      <c r="B68" s="6" t="s">
        <v>292</v>
      </c>
      <c r="C68" s="6"/>
      <c r="D68" s="127"/>
      <c r="E68" s="126"/>
      <c r="F68" s="5" t="s">
        <v>178</v>
      </c>
      <c r="G68" s="5"/>
      <c r="H68" s="2" t="s">
        <v>297</v>
      </c>
      <c r="I68" s="5" t="s">
        <v>102</v>
      </c>
      <c r="J68" s="5" t="s">
        <v>141</v>
      </c>
      <c r="K68" s="5"/>
      <c r="L68" s="5"/>
      <c r="M68" s="5"/>
      <c r="N68" s="28"/>
      <c r="O68" s="5"/>
      <c r="P68" s="5"/>
      <c r="Q68" s="5"/>
      <c r="R68" s="5"/>
      <c r="S68" s="5"/>
      <c r="T68" s="5"/>
      <c r="U68" s="5"/>
      <c r="V68" s="5"/>
      <c r="W68" s="5"/>
      <c r="X68" s="5"/>
      <c r="Y68" s="5"/>
      <c r="Z68" s="5"/>
      <c r="AA68" s="5"/>
      <c r="AB68" s="5"/>
      <c r="AC68" s="5"/>
      <c r="AD68" s="5"/>
      <c r="AE68" s="5"/>
      <c r="AF68" s="61"/>
      <c r="AG68" s="61"/>
      <c r="AH68" s="61"/>
    </row>
    <row r="69" spans="1:34" ht="41.45" hidden="1">
      <c r="A69" s="6"/>
      <c r="B69" s="6" t="s">
        <v>292</v>
      </c>
      <c r="C69" s="6"/>
      <c r="D69" s="127"/>
      <c r="E69" s="126"/>
      <c r="F69" s="5" t="s">
        <v>179</v>
      </c>
      <c r="G69" s="5"/>
      <c r="H69" s="2" t="s">
        <v>297</v>
      </c>
      <c r="I69" s="5" t="s">
        <v>102</v>
      </c>
      <c r="J69" s="5" t="s">
        <v>141</v>
      </c>
      <c r="K69" s="5"/>
      <c r="L69" s="5"/>
      <c r="M69" s="5"/>
      <c r="N69" s="28"/>
      <c r="O69" s="5"/>
      <c r="P69" s="5"/>
      <c r="Q69" s="5"/>
      <c r="R69" s="5"/>
      <c r="S69" s="5"/>
      <c r="T69" s="5"/>
      <c r="U69" s="5"/>
      <c r="V69" s="5"/>
      <c r="W69" s="5"/>
      <c r="X69" s="5"/>
      <c r="Y69" s="5"/>
      <c r="Z69" s="5"/>
      <c r="AA69" s="5"/>
      <c r="AB69" s="5"/>
      <c r="AC69" s="5"/>
      <c r="AD69" s="5"/>
      <c r="AE69" s="5"/>
      <c r="AF69" s="61"/>
      <c r="AG69" s="61"/>
      <c r="AH69" s="61"/>
    </row>
    <row r="70" spans="1:34" ht="27.6" hidden="1">
      <c r="A70" s="6"/>
      <c r="B70" s="6" t="s">
        <v>292</v>
      </c>
      <c r="C70" s="6"/>
      <c r="D70" s="127"/>
      <c r="E70" s="126" t="s">
        <v>180</v>
      </c>
      <c r="F70" s="5" t="s">
        <v>181</v>
      </c>
      <c r="G70" s="5"/>
      <c r="H70" s="2"/>
      <c r="I70" s="5" t="s">
        <v>102</v>
      </c>
      <c r="J70" s="5" t="s">
        <v>182</v>
      </c>
      <c r="K70" s="5"/>
      <c r="L70" s="5"/>
      <c r="M70" s="5"/>
      <c r="N70" s="28"/>
      <c r="O70" s="5"/>
      <c r="P70" s="5"/>
      <c r="Q70" s="5"/>
      <c r="R70" s="5"/>
      <c r="S70" s="5"/>
      <c r="T70" s="5"/>
      <c r="U70" s="5"/>
      <c r="V70" s="5"/>
      <c r="W70" s="5"/>
      <c r="X70" s="5"/>
      <c r="Y70" s="5"/>
      <c r="Z70" s="5"/>
      <c r="AA70" s="5"/>
      <c r="AB70" s="5"/>
      <c r="AC70" s="5"/>
      <c r="AD70" s="5"/>
      <c r="AE70" s="5"/>
      <c r="AF70" s="61"/>
      <c r="AG70" s="61"/>
      <c r="AH70" s="61"/>
    </row>
    <row r="71" spans="1:34" ht="27.6" hidden="1">
      <c r="A71" s="6"/>
      <c r="B71" s="6" t="s">
        <v>292</v>
      </c>
      <c r="C71" s="6"/>
      <c r="D71" s="127"/>
      <c r="E71" s="126"/>
      <c r="F71" s="5" t="s">
        <v>183</v>
      </c>
      <c r="G71" s="5"/>
      <c r="H71" s="2"/>
      <c r="I71" s="5" t="s">
        <v>102</v>
      </c>
      <c r="J71" s="5" t="s">
        <v>182</v>
      </c>
      <c r="K71" s="5"/>
      <c r="L71" s="5"/>
      <c r="M71" s="5"/>
      <c r="N71" s="28"/>
      <c r="O71" s="5"/>
      <c r="P71" s="5"/>
      <c r="Q71" s="5"/>
      <c r="R71" s="5"/>
      <c r="S71" s="5"/>
      <c r="T71" s="5"/>
      <c r="U71" s="5"/>
      <c r="V71" s="5"/>
      <c r="W71" s="5"/>
      <c r="X71" s="5"/>
      <c r="Y71" s="5"/>
      <c r="Z71" s="5"/>
      <c r="AA71" s="5"/>
      <c r="AB71" s="5"/>
      <c r="AC71" s="5"/>
      <c r="AD71" s="5"/>
      <c r="AE71" s="5"/>
      <c r="AF71" s="61"/>
      <c r="AG71" s="61"/>
      <c r="AH71" s="61"/>
    </row>
    <row r="72" spans="1:34" ht="41.45" hidden="1">
      <c r="A72" s="6"/>
      <c r="B72" s="6" t="s">
        <v>292</v>
      </c>
      <c r="C72" s="6"/>
      <c r="D72" s="127" t="s">
        <v>184</v>
      </c>
      <c r="E72" s="126" t="s">
        <v>185</v>
      </c>
      <c r="F72" s="5" t="s">
        <v>186</v>
      </c>
      <c r="G72" s="5"/>
      <c r="H72" s="2"/>
      <c r="I72" s="5" t="s">
        <v>102</v>
      </c>
      <c r="J72" s="5" t="s">
        <v>141</v>
      </c>
      <c r="K72" s="5"/>
      <c r="L72" s="5"/>
      <c r="M72" s="5"/>
      <c r="N72" s="28"/>
      <c r="O72" s="5"/>
      <c r="P72" s="5"/>
      <c r="Q72" s="5"/>
      <c r="R72" s="5"/>
      <c r="S72" s="5"/>
      <c r="T72" s="5"/>
      <c r="U72" s="5"/>
      <c r="V72" s="5"/>
      <c r="W72" s="5"/>
      <c r="X72" s="5"/>
      <c r="Y72" s="5"/>
      <c r="Z72" s="5"/>
      <c r="AA72" s="5"/>
      <c r="AB72" s="5"/>
      <c r="AC72" s="5"/>
      <c r="AD72" s="5"/>
      <c r="AE72" s="5"/>
      <c r="AF72" s="61"/>
      <c r="AG72" s="61"/>
      <c r="AH72" s="61"/>
    </row>
    <row r="73" spans="1:34" ht="41.45" hidden="1">
      <c r="A73" s="6"/>
      <c r="B73" s="6" t="s">
        <v>292</v>
      </c>
      <c r="C73" s="6"/>
      <c r="D73" s="127"/>
      <c r="E73" s="126"/>
      <c r="F73" s="5" t="s">
        <v>187</v>
      </c>
      <c r="G73" s="5"/>
      <c r="H73" s="2"/>
      <c r="I73" s="5" t="s">
        <v>102</v>
      </c>
      <c r="J73" s="5" t="s">
        <v>141</v>
      </c>
      <c r="K73" s="5"/>
      <c r="L73" s="5"/>
      <c r="M73" s="5"/>
      <c r="N73" s="28"/>
      <c r="O73" s="5"/>
      <c r="P73" s="5"/>
      <c r="Q73" s="5"/>
      <c r="R73" s="5"/>
      <c r="S73" s="5"/>
      <c r="T73" s="5"/>
      <c r="U73" s="5"/>
      <c r="V73" s="5"/>
      <c r="W73" s="5"/>
      <c r="X73" s="5"/>
      <c r="Y73" s="5"/>
      <c r="Z73" s="5"/>
      <c r="AA73" s="5"/>
      <c r="AB73" s="5"/>
      <c r="AC73" s="5"/>
      <c r="AD73" s="5"/>
      <c r="AE73" s="5"/>
      <c r="AF73" s="61"/>
      <c r="AG73" s="61"/>
      <c r="AH73" s="61"/>
    </row>
    <row r="74" spans="1:34" ht="41.45" hidden="1">
      <c r="A74" s="6"/>
      <c r="B74" s="6" t="s">
        <v>292</v>
      </c>
      <c r="C74" s="6"/>
      <c r="D74" s="127"/>
      <c r="E74" s="126"/>
      <c r="F74" s="5" t="s">
        <v>188</v>
      </c>
      <c r="G74" s="5"/>
      <c r="H74" s="2"/>
      <c r="I74" s="5" t="s">
        <v>102</v>
      </c>
      <c r="J74" s="5" t="s">
        <v>141</v>
      </c>
      <c r="K74" s="5"/>
      <c r="L74" s="5"/>
      <c r="M74" s="5"/>
      <c r="N74" s="28"/>
      <c r="O74" s="5"/>
      <c r="P74" s="5"/>
      <c r="Q74" s="5"/>
      <c r="R74" s="5"/>
      <c r="S74" s="5"/>
      <c r="T74" s="5"/>
      <c r="U74" s="5"/>
      <c r="V74" s="5"/>
      <c r="W74" s="5"/>
      <c r="X74" s="5"/>
      <c r="Y74" s="5"/>
      <c r="Z74" s="5"/>
      <c r="AA74" s="5"/>
      <c r="AB74" s="5"/>
      <c r="AC74" s="5"/>
      <c r="AD74" s="5"/>
      <c r="AE74" s="5"/>
      <c r="AF74" s="61"/>
      <c r="AG74" s="61"/>
      <c r="AH74" s="61"/>
    </row>
    <row r="75" spans="1:34" ht="41.45" hidden="1">
      <c r="A75" s="6"/>
      <c r="B75" s="6" t="s">
        <v>292</v>
      </c>
      <c r="C75" s="6"/>
      <c r="D75" s="127" t="s">
        <v>189</v>
      </c>
      <c r="E75" s="126" t="s">
        <v>190</v>
      </c>
      <c r="F75" s="5" t="s">
        <v>191</v>
      </c>
      <c r="G75" s="5"/>
      <c r="H75" s="2"/>
      <c r="I75" s="5" t="s">
        <v>102</v>
      </c>
      <c r="J75" s="5" t="s">
        <v>141</v>
      </c>
      <c r="K75" s="5"/>
      <c r="L75" s="5"/>
      <c r="M75" s="5"/>
      <c r="N75" s="28"/>
      <c r="O75" s="5"/>
      <c r="P75" s="5"/>
      <c r="Q75" s="5"/>
      <c r="R75" s="5"/>
      <c r="S75" s="5"/>
      <c r="T75" s="5"/>
      <c r="U75" s="5"/>
      <c r="V75" s="5"/>
      <c r="W75" s="5"/>
      <c r="X75" s="5"/>
      <c r="Y75" s="5"/>
      <c r="Z75" s="5"/>
      <c r="AA75" s="5"/>
      <c r="AB75" s="5"/>
      <c r="AC75" s="5"/>
      <c r="AD75" s="5"/>
      <c r="AE75" s="5"/>
      <c r="AF75" s="61"/>
      <c r="AG75" s="61"/>
      <c r="AH75" s="61"/>
    </row>
    <row r="76" spans="1:34" ht="41.45" hidden="1">
      <c r="A76" s="6"/>
      <c r="B76" s="6" t="s">
        <v>292</v>
      </c>
      <c r="C76" s="6"/>
      <c r="D76" s="127"/>
      <c r="E76" s="126"/>
      <c r="F76" s="5" t="s">
        <v>192</v>
      </c>
      <c r="G76" s="5"/>
      <c r="H76" s="2"/>
      <c r="I76" s="5" t="s">
        <v>102</v>
      </c>
      <c r="J76" s="5" t="s">
        <v>141</v>
      </c>
      <c r="K76" s="5"/>
      <c r="L76" s="5"/>
      <c r="M76" s="5"/>
      <c r="N76" s="28"/>
      <c r="O76" s="5"/>
      <c r="P76" s="5"/>
      <c r="Q76" s="5"/>
      <c r="R76" s="5"/>
      <c r="S76" s="5"/>
      <c r="T76" s="5"/>
      <c r="U76" s="5"/>
      <c r="V76" s="5"/>
      <c r="W76" s="5"/>
      <c r="X76" s="5"/>
      <c r="Y76" s="5"/>
      <c r="Z76" s="5"/>
      <c r="AA76" s="5"/>
      <c r="AB76" s="5"/>
      <c r="AC76" s="5"/>
      <c r="AD76" s="5"/>
      <c r="AE76" s="5"/>
      <c r="AF76" s="61"/>
      <c r="AG76" s="61"/>
      <c r="AH76" s="61"/>
    </row>
    <row r="77" spans="1:34" ht="41.45" hidden="1">
      <c r="A77" s="6"/>
      <c r="B77" s="6" t="s">
        <v>292</v>
      </c>
      <c r="C77" s="6"/>
      <c r="D77" s="127"/>
      <c r="E77" s="126"/>
      <c r="F77" s="5" t="s">
        <v>193</v>
      </c>
      <c r="G77" s="5"/>
      <c r="H77" s="2"/>
      <c r="I77" s="5" t="s">
        <v>102</v>
      </c>
      <c r="J77" s="5" t="s">
        <v>141</v>
      </c>
      <c r="K77" s="5"/>
      <c r="L77" s="5"/>
      <c r="M77" s="5"/>
      <c r="N77" s="28"/>
      <c r="O77" s="5"/>
      <c r="P77" s="5"/>
      <c r="Q77" s="5"/>
      <c r="R77" s="5"/>
      <c r="S77" s="5"/>
      <c r="T77" s="5"/>
      <c r="U77" s="5"/>
      <c r="V77" s="5"/>
      <c r="W77" s="5"/>
      <c r="X77" s="5"/>
      <c r="Y77" s="5"/>
      <c r="Z77" s="5"/>
      <c r="AA77" s="5"/>
      <c r="AB77" s="5"/>
      <c r="AC77" s="5"/>
      <c r="AD77" s="5"/>
      <c r="AE77" s="5"/>
      <c r="AF77" s="61"/>
      <c r="AG77" s="61"/>
      <c r="AH77" s="61"/>
    </row>
    <row r="78" spans="1:34" ht="41.45" hidden="1">
      <c r="A78" s="6"/>
      <c r="B78" s="6" t="s">
        <v>292</v>
      </c>
      <c r="C78" s="6"/>
      <c r="D78" s="127" t="s">
        <v>194</v>
      </c>
      <c r="E78" s="126" t="s">
        <v>195</v>
      </c>
      <c r="F78" s="5" t="s">
        <v>196</v>
      </c>
      <c r="G78" s="5"/>
      <c r="H78" s="2"/>
      <c r="I78" s="5" t="s">
        <v>102</v>
      </c>
      <c r="J78" s="5" t="s">
        <v>141</v>
      </c>
      <c r="K78" s="5"/>
      <c r="L78" s="5"/>
      <c r="M78" s="5"/>
      <c r="N78" s="28"/>
      <c r="O78" s="5"/>
      <c r="P78" s="5"/>
      <c r="Q78" s="5"/>
      <c r="R78" s="5"/>
      <c r="S78" s="5"/>
      <c r="T78" s="5"/>
      <c r="U78" s="5"/>
      <c r="V78" s="5"/>
      <c r="W78" s="5"/>
      <c r="X78" s="5"/>
      <c r="Y78" s="5"/>
      <c r="Z78" s="5"/>
      <c r="AA78" s="5"/>
      <c r="AB78" s="5"/>
      <c r="AC78" s="5"/>
      <c r="AD78" s="5"/>
      <c r="AE78" s="5"/>
      <c r="AF78" s="61"/>
      <c r="AG78" s="61"/>
      <c r="AH78" s="61"/>
    </row>
    <row r="79" spans="1:34" ht="41.45" hidden="1">
      <c r="A79" s="6"/>
      <c r="B79" s="6" t="s">
        <v>292</v>
      </c>
      <c r="C79" s="6"/>
      <c r="D79" s="127"/>
      <c r="E79" s="126"/>
      <c r="F79" s="5" t="s">
        <v>197</v>
      </c>
      <c r="G79" s="5"/>
      <c r="H79" s="2"/>
      <c r="I79" s="5" t="s">
        <v>102</v>
      </c>
      <c r="J79" s="5" t="s">
        <v>141</v>
      </c>
      <c r="K79" s="5"/>
      <c r="L79" s="5"/>
      <c r="M79" s="5"/>
      <c r="N79" s="28"/>
      <c r="O79" s="5"/>
      <c r="P79" s="5"/>
      <c r="Q79" s="5"/>
      <c r="R79" s="5"/>
      <c r="S79" s="5"/>
      <c r="T79" s="5"/>
      <c r="U79" s="5"/>
      <c r="V79" s="5"/>
      <c r="W79" s="5"/>
      <c r="X79" s="5"/>
      <c r="Y79" s="5"/>
      <c r="Z79" s="5"/>
      <c r="AA79" s="5"/>
      <c r="AB79" s="5"/>
      <c r="AC79" s="5"/>
      <c r="AD79" s="5"/>
      <c r="AE79" s="5"/>
      <c r="AF79" s="61"/>
      <c r="AG79" s="61"/>
      <c r="AH79" s="61"/>
    </row>
    <row r="80" spans="1:34" ht="41.45" hidden="1">
      <c r="A80" s="6"/>
      <c r="B80" s="6" t="s">
        <v>292</v>
      </c>
      <c r="C80" s="6"/>
      <c r="D80" s="127"/>
      <c r="E80" s="126"/>
      <c r="F80" s="5" t="s">
        <v>198</v>
      </c>
      <c r="G80" s="5"/>
      <c r="H80" s="2"/>
      <c r="I80" s="5" t="s">
        <v>102</v>
      </c>
      <c r="J80" s="5" t="s">
        <v>141</v>
      </c>
      <c r="K80" s="5"/>
      <c r="L80" s="5"/>
      <c r="M80" s="5"/>
      <c r="N80" s="28"/>
      <c r="O80" s="5"/>
      <c r="P80" s="5"/>
      <c r="Q80" s="5"/>
      <c r="R80" s="5"/>
      <c r="S80" s="5"/>
      <c r="T80" s="5"/>
      <c r="U80" s="5"/>
      <c r="V80" s="5"/>
      <c r="W80" s="5"/>
      <c r="X80" s="5"/>
      <c r="Y80" s="5"/>
      <c r="Z80" s="5"/>
      <c r="AA80" s="5"/>
      <c r="AB80" s="5"/>
      <c r="AC80" s="5"/>
      <c r="AD80" s="5"/>
      <c r="AE80" s="5"/>
      <c r="AF80" s="61"/>
      <c r="AG80" s="61"/>
      <c r="AH80" s="61"/>
    </row>
    <row r="81" spans="1:34" ht="41.45" hidden="1">
      <c r="A81" s="6"/>
      <c r="B81" s="6" t="s">
        <v>292</v>
      </c>
      <c r="C81" s="6"/>
      <c r="D81" s="127"/>
      <c r="E81" s="126"/>
      <c r="F81" s="5" t="s">
        <v>199</v>
      </c>
      <c r="G81" s="5"/>
      <c r="H81" s="2"/>
      <c r="I81" s="5" t="s">
        <v>102</v>
      </c>
      <c r="J81" s="5" t="s">
        <v>141</v>
      </c>
      <c r="K81" s="5"/>
      <c r="L81" s="5"/>
      <c r="M81" s="5"/>
      <c r="N81" s="28"/>
      <c r="O81" s="5"/>
      <c r="P81" s="5"/>
      <c r="Q81" s="5"/>
      <c r="R81" s="5"/>
      <c r="S81" s="5"/>
      <c r="T81" s="5"/>
      <c r="U81" s="5"/>
      <c r="V81" s="5"/>
      <c r="W81" s="5"/>
      <c r="X81" s="5"/>
      <c r="Y81" s="5"/>
      <c r="Z81" s="5"/>
      <c r="AA81" s="5"/>
      <c r="AB81" s="5"/>
      <c r="AC81" s="5"/>
      <c r="AD81" s="5"/>
      <c r="AE81" s="5"/>
      <c r="AF81" s="61"/>
      <c r="AG81" s="61"/>
      <c r="AH81" s="61"/>
    </row>
    <row r="82" spans="1:34" ht="41.45" hidden="1">
      <c r="A82" s="6"/>
      <c r="B82" s="6" t="s">
        <v>292</v>
      </c>
      <c r="C82" s="6"/>
      <c r="D82" s="127"/>
      <c r="E82" s="126"/>
      <c r="F82" s="5" t="s">
        <v>200</v>
      </c>
      <c r="G82" s="5"/>
      <c r="H82" s="2"/>
      <c r="I82" s="5" t="s">
        <v>102</v>
      </c>
      <c r="J82" s="5" t="s">
        <v>141</v>
      </c>
      <c r="K82" s="5"/>
      <c r="L82" s="5"/>
      <c r="M82" s="5"/>
      <c r="N82" s="28"/>
      <c r="O82" s="5"/>
      <c r="P82" s="5"/>
      <c r="Q82" s="5"/>
      <c r="R82" s="5"/>
      <c r="S82" s="5"/>
      <c r="T82" s="5"/>
      <c r="U82" s="5"/>
      <c r="V82" s="5"/>
      <c r="W82" s="5"/>
      <c r="X82" s="5"/>
      <c r="Y82" s="5"/>
      <c r="Z82" s="5"/>
      <c r="AA82" s="5"/>
      <c r="AB82" s="5"/>
      <c r="AC82" s="5"/>
      <c r="AD82" s="5"/>
      <c r="AE82" s="5"/>
      <c r="AF82" s="61"/>
      <c r="AG82" s="61"/>
      <c r="AH82" s="61"/>
    </row>
    <row r="83" spans="1:34" ht="27.6" hidden="1">
      <c r="A83" s="6"/>
      <c r="B83" s="6" t="s">
        <v>292</v>
      </c>
      <c r="C83" s="6"/>
      <c r="D83" s="127" t="s">
        <v>61</v>
      </c>
      <c r="E83" s="5" t="s">
        <v>62</v>
      </c>
      <c r="F83" s="5" t="s">
        <v>63</v>
      </c>
      <c r="G83" s="5"/>
      <c r="H83" s="2" t="s">
        <v>295</v>
      </c>
      <c r="I83" s="5" t="s">
        <v>87</v>
      </c>
      <c r="J83" s="5" t="s">
        <v>64</v>
      </c>
      <c r="K83" s="5"/>
      <c r="L83" s="5"/>
      <c r="M83" s="5"/>
      <c r="N83" s="28"/>
      <c r="O83" s="5"/>
      <c r="P83" s="5"/>
      <c r="Q83" s="5"/>
      <c r="R83" s="5"/>
      <c r="S83" s="5"/>
      <c r="T83" s="5"/>
      <c r="U83" s="5"/>
      <c r="V83" s="5"/>
      <c r="W83" s="5"/>
      <c r="X83" s="5"/>
      <c r="Y83" s="5"/>
      <c r="Z83" s="5"/>
      <c r="AA83" s="5"/>
      <c r="AB83" s="5"/>
      <c r="AC83" s="5"/>
      <c r="AD83" s="5"/>
      <c r="AE83" s="5"/>
      <c r="AF83" s="61"/>
      <c r="AG83" s="61"/>
      <c r="AH83" s="61"/>
    </row>
    <row r="84" spans="1:34" ht="27.6" hidden="1">
      <c r="A84" s="6"/>
      <c r="B84" s="6" t="s">
        <v>292</v>
      </c>
      <c r="C84" s="6"/>
      <c r="D84" s="127"/>
      <c r="E84" s="5" t="s">
        <v>69</v>
      </c>
      <c r="F84" s="5" t="s">
        <v>70</v>
      </c>
      <c r="G84" s="5"/>
      <c r="H84" s="2" t="s">
        <v>295</v>
      </c>
      <c r="I84" s="5" t="s">
        <v>87</v>
      </c>
      <c r="J84" s="5" t="s">
        <v>62</v>
      </c>
      <c r="K84" s="5"/>
      <c r="L84" s="5"/>
      <c r="M84" s="5"/>
      <c r="N84" s="28"/>
      <c r="O84" s="5"/>
      <c r="P84" s="5"/>
      <c r="Q84" s="5"/>
      <c r="R84" s="5"/>
      <c r="S84" s="5"/>
      <c r="T84" s="5"/>
      <c r="U84" s="5"/>
      <c r="V84" s="5"/>
      <c r="W84" s="5"/>
      <c r="X84" s="5"/>
      <c r="Y84" s="5"/>
      <c r="Z84" s="5"/>
      <c r="AA84" s="5"/>
      <c r="AB84" s="5"/>
      <c r="AC84" s="5"/>
      <c r="AD84" s="5"/>
      <c r="AE84" s="5"/>
      <c r="AF84" s="61"/>
      <c r="AG84" s="61"/>
      <c r="AH84" s="61"/>
    </row>
    <row r="85" spans="1:34" hidden="1">
      <c r="A85" s="6"/>
      <c r="B85" s="6" t="s">
        <v>292</v>
      </c>
      <c r="C85" s="6"/>
      <c r="D85" s="127"/>
      <c r="E85" s="5" t="s">
        <v>130</v>
      </c>
      <c r="F85" s="5" t="s">
        <v>131</v>
      </c>
      <c r="G85" s="5"/>
      <c r="H85" s="2" t="s">
        <v>295</v>
      </c>
      <c r="I85" s="5" t="s">
        <v>87</v>
      </c>
      <c r="J85" s="5" t="s">
        <v>62</v>
      </c>
      <c r="K85" s="5"/>
      <c r="L85" s="5"/>
      <c r="M85" s="5"/>
      <c r="N85" s="28"/>
      <c r="O85" s="5"/>
      <c r="P85" s="5"/>
      <c r="Q85" s="5"/>
      <c r="R85" s="5"/>
      <c r="S85" s="5"/>
      <c r="T85" s="5"/>
      <c r="U85" s="5"/>
      <c r="V85" s="5"/>
      <c r="W85" s="5"/>
      <c r="X85" s="5"/>
      <c r="Y85" s="5"/>
      <c r="Z85" s="5"/>
      <c r="AA85" s="5"/>
      <c r="AB85" s="5"/>
      <c r="AC85" s="5"/>
      <c r="AD85" s="5"/>
      <c r="AE85" s="5"/>
      <c r="AF85" s="61"/>
      <c r="AG85" s="61"/>
      <c r="AH85" s="61"/>
    </row>
    <row r="86" spans="1:34" ht="41.45">
      <c r="A86" s="6"/>
      <c r="B86" s="6" t="s">
        <v>299</v>
      </c>
      <c r="C86" s="6"/>
      <c r="D86" s="127" t="s">
        <v>10</v>
      </c>
      <c r="E86" s="5" t="s">
        <v>201</v>
      </c>
      <c r="F86" s="5" t="s">
        <v>202</v>
      </c>
      <c r="G86" s="105" t="s">
        <v>202</v>
      </c>
      <c r="H86" s="2" t="s">
        <v>257</v>
      </c>
      <c r="I86" s="5" t="s">
        <v>203</v>
      </c>
      <c r="J86" s="5" t="s">
        <v>64</v>
      </c>
      <c r="K86" s="5" t="s">
        <v>258</v>
      </c>
      <c r="L86" s="5">
        <v>2722</v>
      </c>
      <c r="M86" s="5"/>
      <c r="N86" s="28"/>
      <c r="O86" s="5"/>
      <c r="P86" s="5"/>
      <c r="Q86" s="5"/>
      <c r="R86" s="5"/>
      <c r="S86" s="5"/>
      <c r="T86" s="5"/>
      <c r="U86" s="5"/>
      <c r="V86" s="5"/>
      <c r="W86" s="5"/>
      <c r="X86" s="5"/>
      <c r="Y86" s="5"/>
      <c r="Z86" s="5"/>
      <c r="AA86" s="5"/>
      <c r="AB86" s="5"/>
      <c r="AC86" s="5"/>
      <c r="AD86" s="5"/>
      <c r="AE86" s="5"/>
      <c r="AF86" s="61"/>
      <c r="AG86" s="61"/>
      <c r="AH86" s="61"/>
    </row>
    <row r="87" spans="1:34" ht="55.15">
      <c r="A87" s="6"/>
      <c r="B87" s="6" t="s">
        <v>299</v>
      </c>
      <c r="C87" s="6"/>
      <c r="D87" s="127"/>
      <c r="E87" s="5" t="s">
        <v>17</v>
      </c>
      <c r="F87" s="5" t="s">
        <v>18</v>
      </c>
      <c r="G87" s="5" t="s">
        <v>300</v>
      </c>
      <c r="H87" s="2" t="s">
        <v>257</v>
      </c>
      <c r="I87" s="5" t="s">
        <v>19</v>
      </c>
      <c r="J87" s="5" t="s">
        <v>204</v>
      </c>
      <c r="K87" s="5" t="s">
        <v>258</v>
      </c>
      <c r="L87" s="5">
        <v>1380000</v>
      </c>
      <c r="M87" s="5">
        <v>10930000</v>
      </c>
      <c r="N87" s="28">
        <f>+M87*L87</f>
        <v>15083400000000</v>
      </c>
      <c r="O87" s="5"/>
      <c r="P87" s="5"/>
      <c r="Q87" s="5"/>
      <c r="R87" s="5"/>
      <c r="S87" s="5"/>
      <c r="T87" s="5"/>
      <c r="U87" s="5"/>
      <c r="V87" s="5"/>
      <c r="W87" s="5"/>
      <c r="X87" s="5"/>
      <c r="Y87" s="5"/>
      <c r="Z87" s="5"/>
      <c r="AA87" s="5"/>
      <c r="AB87" s="5"/>
      <c r="AC87" s="5"/>
      <c r="AD87" s="5"/>
      <c r="AE87" s="5"/>
      <c r="AF87" s="61"/>
      <c r="AG87" s="61"/>
      <c r="AH87" t="s">
        <v>301</v>
      </c>
    </row>
    <row r="88" spans="1:34" ht="69">
      <c r="A88" s="6"/>
      <c r="B88" s="6" t="s">
        <v>299</v>
      </c>
      <c r="C88" s="6"/>
      <c r="D88" s="127"/>
      <c r="E88" s="5" t="s">
        <v>205</v>
      </c>
      <c r="F88" s="5" t="s">
        <v>206</v>
      </c>
      <c r="G88" s="5" t="s">
        <v>302</v>
      </c>
      <c r="H88" s="2" t="s">
        <v>257</v>
      </c>
      <c r="I88" s="5" t="s">
        <v>207</v>
      </c>
      <c r="J88" s="5" t="s">
        <v>208</v>
      </c>
      <c r="K88" s="5" t="s">
        <v>258</v>
      </c>
      <c r="L88" s="5">
        <v>47886</v>
      </c>
      <c r="M88" s="5">
        <v>6000000</v>
      </c>
      <c r="N88" s="28">
        <f>+L88*M88</f>
        <v>287316000000</v>
      </c>
      <c r="O88" s="5"/>
      <c r="P88" s="5"/>
      <c r="Q88" s="5"/>
      <c r="R88" s="5"/>
      <c r="S88" s="5"/>
      <c r="T88" s="5"/>
      <c r="U88" s="5"/>
      <c r="V88" s="5"/>
      <c r="W88" s="5"/>
      <c r="X88" s="5"/>
      <c r="Y88" s="5"/>
      <c r="Z88" s="5"/>
      <c r="AA88" s="5"/>
      <c r="AB88" s="5"/>
      <c r="AC88" s="5"/>
      <c r="AD88" s="5"/>
      <c r="AE88" s="5"/>
      <c r="AF88" s="61"/>
      <c r="AG88" s="61"/>
      <c r="AH88" t="s">
        <v>303</v>
      </c>
    </row>
    <row r="89" spans="1:34" ht="27.6">
      <c r="A89" s="6"/>
      <c r="B89" s="6" t="s">
        <v>299</v>
      </c>
      <c r="C89" s="6"/>
      <c r="D89" s="127"/>
      <c r="E89" s="5" t="s">
        <v>209</v>
      </c>
      <c r="F89" s="5" t="s">
        <v>210</v>
      </c>
      <c r="G89" s="5"/>
      <c r="H89" s="2" t="s">
        <v>257</v>
      </c>
      <c r="I89" s="5" t="s">
        <v>211</v>
      </c>
      <c r="J89" s="5" t="s">
        <v>62</v>
      </c>
      <c r="K89" s="5"/>
      <c r="L89" s="5"/>
      <c r="M89" s="5"/>
      <c r="N89" s="28"/>
      <c r="O89" s="5"/>
      <c r="P89" s="5"/>
      <c r="Q89" s="5"/>
      <c r="R89" s="5"/>
      <c r="S89" s="5"/>
      <c r="T89" s="5"/>
      <c r="U89" s="5"/>
      <c r="V89" s="5"/>
      <c r="W89" s="5"/>
      <c r="X89" s="5"/>
      <c r="Y89" s="5"/>
      <c r="Z89" s="5"/>
      <c r="AA89" s="5"/>
      <c r="AB89" s="5"/>
      <c r="AC89" s="5"/>
      <c r="AD89" s="5"/>
      <c r="AE89" s="5"/>
      <c r="AF89" s="61"/>
      <c r="AG89" s="61"/>
      <c r="AH89" s="61"/>
    </row>
    <row r="90" spans="1:34" ht="27.6">
      <c r="A90" s="6"/>
      <c r="B90" s="6" t="s">
        <v>299</v>
      </c>
      <c r="C90" s="6"/>
      <c r="D90" s="127"/>
      <c r="E90" s="5" t="s">
        <v>212</v>
      </c>
      <c r="F90" s="5" t="s">
        <v>43</v>
      </c>
      <c r="G90" s="5"/>
      <c r="H90" s="2" t="s">
        <v>257</v>
      </c>
      <c r="I90" s="5" t="s">
        <v>213</v>
      </c>
      <c r="J90" s="5" t="s">
        <v>214</v>
      </c>
      <c r="K90" s="5" t="s">
        <v>258</v>
      </c>
      <c r="L90" s="5">
        <v>1000000</v>
      </c>
      <c r="M90" s="5">
        <v>2285000</v>
      </c>
      <c r="N90" s="28">
        <f>+L90*M90</f>
        <v>2285000000000</v>
      </c>
      <c r="O90" s="5"/>
      <c r="P90" s="5"/>
      <c r="Q90" s="5"/>
      <c r="R90" s="5"/>
      <c r="S90" s="5"/>
      <c r="T90" s="5"/>
      <c r="U90" s="5"/>
      <c r="V90" s="5"/>
      <c r="W90" s="5"/>
      <c r="X90" s="5"/>
      <c r="Y90" s="5"/>
      <c r="Z90" s="5"/>
      <c r="AA90" s="5"/>
      <c r="AB90" s="5"/>
      <c r="AC90" s="5"/>
      <c r="AD90" s="5"/>
      <c r="AE90" s="5"/>
      <c r="AF90" s="61"/>
      <c r="AG90" s="61"/>
      <c r="AH90" t="s">
        <v>304</v>
      </c>
    </row>
    <row r="91" spans="1:34" ht="27.6" hidden="1">
      <c r="A91" s="6"/>
      <c r="B91" s="6" t="s">
        <v>299</v>
      </c>
      <c r="C91" s="6"/>
      <c r="D91" s="127" t="s">
        <v>47</v>
      </c>
      <c r="E91" s="5" t="s">
        <v>117</v>
      </c>
      <c r="F91" s="5" t="s">
        <v>118</v>
      </c>
      <c r="G91" s="5"/>
      <c r="H91" s="2" t="s">
        <v>295</v>
      </c>
      <c r="I91" s="5" t="s">
        <v>19</v>
      </c>
      <c r="J91" s="5" t="s">
        <v>119</v>
      </c>
      <c r="K91" s="5"/>
      <c r="L91" s="5"/>
      <c r="M91" s="5"/>
      <c r="N91" s="28"/>
      <c r="O91" s="5"/>
      <c r="P91" s="5"/>
      <c r="Q91" s="5"/>
      <c r="R91" s="5"/>
      <c r="S91" s="5"/>
      <c r="T91" s="5"/>
      <c r="U91" s="5"/>
      <c r="V91" s="5"/>
      <c r="W91" s="5"/>
      <c r="X91" s="5"/>
      <c r="Y91" s="5"/>
      <c r="Z91" s="5"/>
      <c r="AA91" s="5"/>
      <c r="AB91" s="5"/>
      <c r="AC91" s="5"/>
      <c r="AD91" s="5"/>
      <c r="AE91" s="5"/>
      <c r="AF91" s="61"/>
      <c r="AG91" s="61"/>
      <c r="AH91" s="61"/>
    </row>
    <row r="92" spans="1:34" hidden="1">
      <c r="A92" s="6"/>
      <c r="B92" s="6" t="s">
        <v>299</v>
      </c>
      <c r="C92" s="6"/>
      <c r="D92" s="127"/>
      <c r="E92" s="5" t="s">
        <v>122</v>
      </c>
      <c r="F92" s="5" t="s">
        <v>123</v>
      </c>
      <c r="G92" s="5"/>
      <c r="H92" s="2" t="s">
        <v>295</v>
      </c>
      <c r="I92" s="5" t="s">
        <v>105</v>
      </c>
      <c r="J92" s="5" t="s">
        <v>119</v>
      </c>
      <c r="K92" s="5"/>
      <c r="L92" s="5"/>
      <c r="M92" s="5"/>
      <c r="N92" s="28"/>
      <c r="O92" s="5"/>
      <c r="P92" s="5"/>
      <c r="Q92" s="5"/>
      <c r="R92" s="5"/>
      <c r="S92" s="5"/>
      <c r="T92" s="5"/>
      <c r="U92" s="5"/>
      <c r="V92" s="5"/>
      <c r="W92" s="5"/>
      <c r="X92" s="5"/>
      <c r="Y92" s="5"/>
      <c r="Z92" s="5"/>
      <c r="AA92" s="5"/>
      <c r="AB92" s="5"/>
      <c r="AC92" s="5"/>
      <c r="AD92" s="5"/>
      <c r="AE92" s="5"/>
      <c r="AF92" s="61"/>
      <c r="AG92" s="61"/>
      <c r="AH92" s="61"/>
    </row>
    <row r="93" spans="1:34">
      <c r="A93" s="6"/>
      <c r="B93" s="6" t="s">
        <v>299</v>
      </c>
      <c r="C93" s="6"/>
      <c r="D93" s="127"/>
      <c r="E93" s="5" t="s">
        <v>215</v>
      </c>
      <c r="F93" s="5" t="s">
        <v>305</v>
      </c>
      <c r="G93" s="5"/>
      <c r="H93" s="2" t="s">
        <v>257</v>
      </c>
      <c r="I93" s="5" t="s">
        <v>102</v>
      </c>
      <c r="J93" s="5" t="s">
        <v>60</v>
      </c>
      <c r="K93" s="5"/>
      <c r="L93" s="5"/>
      <c r="M93" s="5"/>
      <c r="N93" s="28"/>
      <c r="O93" s="5"/>
      <c r="P93" s="5"/>
      <c r="Q93" s="5"/>
      <c r="R93" s="5"/>
      <c r="S93" s="5"/>
      <c r="T93" s="5"/>
      <c r="U93" s="5"/>
      <c r="V93" s="5"/>
      <c r="W93" s="5"/>
      <c r="X93" s="5"/>
      <c r="Y93" s="5"/>
      <c r="Z93" s="5"/>
      <c r="AA93" s="5"/>
      <c r="AB93" s="5"/>
      <c r="AC93" s="5"/>
      <c r="AD93" s="5"/>
      <c r="AE93" s="5"/>
      <c r="AF93" s="61" t="s">
        <v>260</v>
      </c>
      <c r="AG93" s="61"/>
      <c r="AH93" s="61"/>
    </row>
    <row r="94" spans="1:34" ht="27.6" hidden="1">
      <c r="A94" s="6"/>
      <c r="B94" s="6" t="s">
        <v>299</v>
      </c>
      <c r="C94" s="6"/>
      <c r="D94" s="127" t="s">
        <v>61</v>
      </c>
      <c r="E94" s="5" t="s">
        <v>62</v>
      </c>
      <c r="F94" s="5" t="s">
        <v>63</v>
      </c>
      <c r="G94" s="5"/>
      <c r="H94" s="2" t="s">
        <v>295</v>
      </c>
      <c r="I94" s="5" t="s">
        <v>87</v>
      </c>
      <c r="J94" s="5" t="s">
        <v>64</v>
      </c>
      <c r="K94" s="5"/>
      <c r="L94" s="5"/>
      <c r="M94" s="5"/>
      <c r="N94" s="28"/>
      <c r="O94" s="5"/>
      <c r="P94" s="5"/>
      <c r="Q94" s="5"/>
      <c r="R94" s="5"/>
      <c r="S94" s="5"/>
      <c r="T94" s="5"/>
      <c r="U94" s="5"/>
      <c r="V94" s="5"/>
      <c r="W94" s="5"/>
      <c r="X94" s="5"/>
      <c r="Y94" s="5"/>
      <c r="Z94" s="5"/>
      <c r="AA94" s="5"/>
      <c r="AB94" s="5"/>
      <c r="AC94" s="5"/>
      <c r="AD94" s="5"/>
      <c r="AE94" s="5"/>
      <c r="AF94" s="61"/>
      <c r="AG94" s="61"/>
      <c r="AH94" s="61"/>
    </row>
    <row r="95" spans="1:34" ht="27.6" hidden="1">
      <c r="A95" s="6"/>
      <c r="B95" s="6" t="s">
        <v>299</v>
      </c>
      <c r="C95" s="6"/>
      <c r="D95" s="127"/>
      <c r="E95" s="5" t="s">
        <v>217</v>
      </c>
      <c r="F95" s="5" t="s">
        <v>218</v>
      </c>
      <c r="G95" s="5"/>
      <c r="H95" s="2" t="s">
        <v>295</v>
      </c>
      <c r="I95" s="5" t="s">
        <v>219</v>
      </c>
      <c r="J95" s="5" t="s">
        <v>220</v>
      </c>
      <c r="K95" s="5"/>
      <c r="L95" s="5"/>
      <c r="M95" s="5"/>
      <c r="N95" s="28"/>
      <c r="O95" s="5"/>
      <c r="P95" s="5"/>
      <c r="Q95" s="5"/>
      <c r="R95" s="5"/>
      <c r="S95" s="5"/>
      <c r="T95" s="5"/>
      <c r="U95" s="5"/>
      <c r="V95" s="5"/>
      <c r="W95" s="5"/>
      <c r="X95" s="5"/>
      <c r="Y95" s="5"/>
      <c r="Z95" s="5"/>
      <c r="AA95" s="5"/>
      <c r="AB95" s="5"/>
      <c r="AC95" s="5"/>
      <c r="AD95" s="5"/>
      <c r="AE95" s="5"/>
      <c r="AF95" s="61"/>
      <c r="AG95" s="61"/>
      <c r="AH95" s="61"/>
    </row>
    <row r="96" spans="1:34" ht="27.6" hidden="1">
      <c r="A96" s="6"/>
      <c r="B96" s="6" t="s">
        <v>299</v>
      </c>
      <c r="C96" s="6"/>
      <c r="D96" s="127"/>
      <c r="E96" s="5" t="s">
        <v>69</v>
      </c>
      <c r="F96" s="5" t="s">
        <v>70</v>
      </c>
      <c r="G96" s="5"/>
      <c r="H96" s="2" t="s">
        <v>295</v>
      </c>
      <c r="I96" s="5" t="s">
        <v>19</v>
      </c>
      <c r="J96" s="5" t="s">
        <v>62</v>
      </c>
      <c r="K96" s="5"/>
      <c r="L96" s="5"/>
      <c r="M96" s="5"/>
      <c r="N96" s="28"/>
      <c r="O96" s="5"/>
      <c r="P96" s="5"/>
      <c r="Q96" s="5"/>
      <c r="R96" s="5"/>
      <c r="S96" s="5"/>
      <c r="T96" s="5"/>
      <c r="U96" s="5"/>
      <c r="V96" s="5"/>
      <c r="W96" s="5"/>
      <c r="X96" s="5"/>
      <c r="Y96" s="5"/>
      <c r="Z96" s="5"/>
      <c r="AA96" s="5"/>
      <c r="AB96" s="5"/>
      <c r="AC96" s="5"/>
      <c r="AD96" s="5"/>
      <c r="AE96" s="5"/>
      <c r="AF96" s="61"/>
      <c r="AG96" s="61"/>
      <c r="AH96" s="61"/>
    </row>
    <row r="97" spans="1:34" hidden="1">
      <c r="A97" s="6"/>
      <c r="B97" s="6" t="s">
        <v>299</v>
      </c>
      <c r="C97" s="6"/>
      <c r="D97" s="127"/>
      <c r="E97" s="5" t="s">
        <v>221</v>
      </c>
      <c r="F97" s="5" t="s">
        <v>131</v>
      </c>
      <c r="G97" s="5"/>
      <c r="H97" s="2" t="s">
        <v>295</v>
      </c>
      <c r="I97" s="5" t="s">
        <v>19</v>
      </c>
      <c r="J97" s="5" t="s">
        <v>62</v>
      </c>
      <c r="K97" s="5"/>
      <c r="L97" s="5"/>
      <c r="M97" s="5"/>
      <c r="N97" s="28"/>
      <c r="O97" s="5"/>
      <c r="P97" s="5"/>
      <c r="Q97" s="5"/>
      <c r="R97" s="5"/>
      <c r="S97" s="5"/>
      <c r="T97" s="5"/>
      <c r="U97" s="5"/>
      <c r="V97" s="5"/>
      <c r="W97" s="5"/>
      <c r="X97" s="5"/>
      <c r="Y97" s="5"/>
      <c r="Z97" s="5"/>
      <c r="AA97" s="5"/>
      <c r="AB97" s="5"/>
      <c r="AC97" s="5"/>
      <c r="AD97" s="5"/>
      <c r="AE97" s="5"/>
      <c r="AF97" s="61"/>
      <c r="AG97" s="61"/>
      <c r="AH97" s="61"/>
    </row>
    <row r="98" spans="1:34" ht="69.75" customHeight="1">
      <c r="A98" s="6"/>
      <c r="B98" s="6" t="s">
        <v>306</v>
      </c>
      <c r="C98" s="6"/>
      <c r="D98" s="14" t="s">
        <v>47</v>
      </c>
      <c r="E98" s="13" t="s">
        <v>307</v>
      </c>
      <c r="F98" s="9"/>
      <c r="G98" s="9"/>
      <c r="H98" s="2" t="s">
        <v>257</v>
      </c>
      <c r="I98" s="5" t="s">
        <v>308</v>
      </c>
      <c r="J98" s="5" t="s">
        <v>309</v>
      </c>
      <c r="K98" s="5" t="s">
        <v>258</v>
      </c>
      <c r="L98" s="5">
        <v>400000</v>
      </c>
      <c r="M98" s="28">
        <f>+N98/L98</f>
        <v>3750000</v>
      </c>
      <c r="N98" s="28">
        <v>1500000000000</v>
      </c>
      <c r="O98" s="5"/>
      <c r="P98" s="5"/>
      <c r="Q98" s="5"/>
      <c r="R98" s="5"/>
      <c r="S98" s="5"/>
      <c r="T98" s="5"/>
      <c r="U98" s="5"/>
      <c r="V98" s="5"/>
      <c r="W98" s="5"/>
      <c r="X98" s="5"/>
      <c r="Y98" s="5"/>
      <c r="Z98" s="5"/>
      <c r="AA98" s="5"/>
      <c r="AB98" s="5"/>
      <c r="AC98" s="5"/>
      <c r="AD98" s="5"/>
      <c r="AE98" s="5"/>
      <c r="AF98" s="61"/>
      <c r="AG98" s="61"/>
      <c r="AH98" s="89" t="s">
        <v>310</v>
      </c>
    </row>
    <row r="99" spans="1:34" ht="71.25" customHeight="1">
      <c r="A99" s="6"/>
      <c r="B99" s="6" t="s">
        <v>306</v>
      </c>
      <c r="C99" s="6"/>
      <c r="D99" s="14" t="s">
        <v>47</v>
      </c>
      <c r="E99" s="13" t="s">
        <v>311</v>
      </c>
      <c r="F99" s="9" t="s">
        <v>312</v>
      </c>
      <c r="G99" s="9"/>
      <c r="H99" s="2" t="s">
        <v>257</v>
      </c>
      <c r="I99" s="5" t="s">
        <v>308</v>
      </c>
      <c r="J99" s="5" t="s">
        <v>313</v>
      </c>
      <c r="K99" s="5" t="s">
        <v>258</v>
      </c>
      <c r="L99" s="5">
        <v>2500000</v>
      </c>
      <c r="M99" s="99">
        <f>+N99/L99</f>
        <v>440000</v>
      </c>
      <c r="N99" s="28">
        <v>1100000000000</v>
      </c>
      <c r="O99" s="5"/>
      <c r="P99" s="5"/>
      <c r="Q99" s="5"/>
      <c r="R99" s="5"/>
      <c r="S99" s="5"/>
      <c r="T99" s="5"/>
      <c r="U99" s="5"/>
      <c r="V99" s="5"/>
      <c r="W99" s="5"/>
      <c r="X99" s="5"/>
      <c r="Y99" s="5"/>
      <c r="Z99" s="5"/>
      <c r="AA99" s="5"/>
      <c r="AB99" s="5"/>
      <c r="AC99" s="5"/>
      <c r="AD99" s="5"/>
      <c r="AE99" s="5"/>
      <c r="AF99" s="61"/>
      <c r="AG99" s="61"/>
      <c r="AH99" s="89" t="s">
        <v>314</v>
      </c>
    </row>
    <row r="100" spans="1:34" ht="27.6">
      <c r="A100" s="6"/>
      <c r="B100" s="6" t="s">
        <v>315</v>
      </c>
      <c r="C100" s="6"/>
      <c r="D100" s="14" t="s">
        <v>47</v>
      </c>
      <c r="E100" s="13" t="s">
        <v>316</v>
      </c>
      <c r="F100" s="9"/>
      <c r="G100" s="9" t="s">
        <v>317</v>
      </c>
      <c r="H100" s="2" t="s">
        <v>257</v>
      </c>
      <c r="I100" s="5"/>
      <c r="J100" s="5" t="s">
        <v>313</v>
      </c>
      <c r="K100" s="5" t="s">
        <v>258</v>
      </c>
      <c r="L100" s="5">
        <v>3350000</v>
      </c>
      <c r="M100" s="5"/>
      <c r="N100" s="108"/>
      <c r="O100" s="5"/>
      <c r="P100" s="5"/>
      <c r="Q100" s="5"/>
      <c r="R100" s="5"/>
      <c r="S100" s="5"/>
      <c r="T100" s="5"/>
      <c r="U100" s="5"/>
      <c r="V100" s="5"/>
      <c r="W100" s="5"/>
      <c r="X100" s="5"/>
      <c r="Y100" s="5"/>
      <c r="Z100" s="5"/>
      <c r="AA100" s="5"/>
      <c r="AB100" s="5"/>
      <c r="AC100" s="5"/>
      <c r="AD100" s="5"/>
      <c r="AE100" s="5"/>
      <c r="AF100" s="61"/>
      <c r="AG100" s="61"/>
      <c r="AH100" s="61"/>
    </row>
    <row r="101" spans="1:34" ht="32.25" customHeight="1">
      <c r="A101" s="6"/>
      <c r="B101" s="6" t="s">
        <v>318</v>
      </c>
      <c r="C101" s="6"/>
      <c r="D101" s="14" t="s">
        <v>47</v>
      </c>
      <c r="E101" s="13" t="s">
        <v>319</v>
      </c>
      <c r="F101" s="9"/>
      <c r="G101" s="9" t="s">
        <v>317</v>
      </c>
      <c r="H101" s="2" t="s">
        <v>257</v>
      </c>
      <c r="I101" s="5" t="s">
        <v>308</v>
      </c>
      <c r="J101" s="5" t="s">
        <v>313</v>
      </c>
      <c r="K101" s="5" t="s">
        <v>258</v>
      </c>
      <c r="L101" s="5">
        <v>3830000</v>
      </c>
      <c r="M101" s="5"/>
      <c r="N101" s="108"/>
      <c r="O101" s="5"/>
      <c r="P101" s="5"/>
      <c r="Q101" s="5"/>
      <c r="R101" s="5"/>
      <c r="S101" s="5"/>
      <c r="T101" s="5"/>
      <c r="U101" s="5"/>
      <c r="V101" s="5"/>
      <c r="W101" s="5"/>
      <c r="X101" s="5"/>
      <c r="Y101" s="5"/>
      <c r="Z101" s="5"/>
      <c r="AA101" s="5"/>
      <c r="AB101" s="5"/>
      <c r="AC101" s="5"/>
      <c r="AD101" s="5"/>
      <c r="AE101" s="5"/>
      <c r="AF101" s="61"/>
      <c r="AG101" s="61"/>
      <c r="AH101" s="61"/>
    </row>
    <row r="102" spans="1:34" ht="27.6">
      <c r="A102" s="6"/>
      <c r="B102" s="6" t="s">
        <v>320</v>
      </c>
      <c r="C102" s="6"/>
      <c r="D102" s="14" t="s">
        <v>47</v>
      </c>
      <c r="E102" s="13" t="s">
        <v>321</v>
      </c>
      <c r="F102" s="9"/>
      <c r="G102" s="9" t="s">
        <v>317</v>
      </c>
      <c r="H102" s="2" t="s">
        <v>257</v>
      </c>
      <c r="I102" s="5"/>
      <c r="J102" s="5" t="s">
        <v>313</v>
      </c>
      <c r="K102" s="5" t="s">
        <v>258</v>
      </c>
      <c r="L102" s="5">
        <v>14860000</v>
      </c>
      <c r="M102" s="5"/>
      <c r="N102" s="108"/>
      <c r="O102" s="5"/>
      <c r="P102" s="5"/>
      <c r="Q102" s="5"/>
      <c r="R102" s="5"/>
      <c r="S102" s="5"/>
      <c r="T102" s="5"/>
      <c r="U102" s="5"/>
      <c r="V102" s="5"/>
      <c r="W102" s="5"/>
      <c r="X102" s="5"/>
      <c r="Y102" s="5"/>
      <c r="Z102" s="5"/>
      <c r="AA102" s="5"/>
      <c r="AB102" s="5"/>
      <c r="AC102" s="5"/>
      <c r="AD102" s="5"/>
      <c r="AE102" s="5"/>
      <c r="AF102" s="61"/>
      <c r="AG102" s="61"/>
      <c r="AH102" s="61"/>
    </row>
    <row r="103" spans="1:34" ht="27.6">
      <c r="A103" s="6"/>
      <c r="B103" s="6" t="s">
        <v>322</v>
      </c>
      <c r="C103" s="6"/>
      <c r="D103" s="106" t="s">
        <v>47</v>
      </c>
      <c r="E103" s="107" t="s">
        <v>323</v>
      </c>
      <c r="G103" s="61"/>
      <c r="H103" s="2" t="s">
        <v>257</v>
      </c>
      <c r="I103" s="61"/>
      <c r="J103" s="5"/>
      <c r="K103" s="5"/>
      <c r="L103" s="5"/>
      <c r="M103" s="5"/>
      <c r="N103" s="108"/>
      <c r="O103" s="5"/>
      <c r="P103" s="5"/>
      <c r="Q103" s="5"/>
      <c r="R103" s="5"/>
      <c r="S103" s="5"/>
      <c r="T103" s="5"/>
      <c r="U103" s="5"/>
      <c r="V103" s="5"/>
      <c r="W103" s="5"/>
      <c r="X103" s="5"/>
      <c r="Y103" s="5"/>
      <c r="Z103" s="5"/>
      <c r="AA103" s="5"/>
      <c r="AB103" s="5"/>
      <c r="AC103" s="5"/>
      <c r="AD103" s="5"/>
      <c r="AE103" s="5"/>
      <c r="AF103" s="61"/>
      <c r="AG103" s="61"/>
      <c r="AH103" s="61"/>
    </row>
    <row r="104" spans="1:34" ht="27.6">
      <c r="A104" s="6"/>
      <c r="B104" s="6" t="s">
        <v>324</v>
      </c>
      <c r="C104" s="6"/>
      <c r="D104" s="106" t="s">
        <v>47</v>
      </c>
      <c r="E104" s="105" t="s">
        <v>325</v>
      </c>
      <c r="G104" s="9" t="s">
        <v>317</v>
      </c>
      <c r="H104" s="2" t="s">
        <v>257</v>
      </c>
      <c r="I104" s="61"/>
      <c r="J104" s="5" t="s">
        <v>326</v>
      </c>
      <c r="K104" s="5" t="s">
        <v>258</v>
      </c>
      <c r="L104" s="5">
        <v>15500000</v>
      </c>
      <c r="M104" s="5"/>
      <c r="N104" s="108"/>
      <c r="O104" s="5"/>
      <c r="P104" s="5"/>
      <c r="Q104" s="5"/>
      <c r="R104" s="5"/>
      <c r="S104" s="5"/>
      <c r="T104" s="5"/>
      <c r="U104" s="5"/>
      <c r="V104" s="5"/>
      <c r="W104" s="5"/>
      <c r="X104" s="5"/>
      <c r="Y104" s="5"/>
      <c r="Z104" s="5"/>
      <c r="AA104" s="5"/>
      <c r="AB104" s="5"/>
      <c r="AC104" s="5"/>
      <c r="AD104" s="5"/>
      <c r="AE104" s="5"/>
      <c r="AF104" s="61"/>
      <c r="AG104" s="61"/>
      <c r="AH104" s="61"/>
    </row>
    <row r="105" spans="1:34" ht="27.6">
      <c r="A105" s="6"/>
      <c r="B105" s="6" t="s">
        <v>320</v>
      </c>
      <c r="C105" s="6"/>
      <c r="D105" s="106" t="s">
        <v>47</v>
      </c>
      <c r="E105" s="107" t="s">
        <v>327</v>
      </c>
      <c r="G105" s="61"/>
      <c r="H105" s="2" t="s">
        <v>257</v>
      </c>
      <c r="I105" s="61"/>
      <c r="J105" s="5"/>
      <c r="K105" s="5"/>
      <c r="L105" s="5"/>
      <c r="M105" s="5"/>
      <c r="N105" s="108"/>
      <c r="O105" s="5"/>
      <c r="P105" s="5"/>
      <c r="Q105" s="5"/>
      <c r="R105" s="5"/>
      <c r="S105" s="5"/>
      <c r="T105" s="5"/>
      <c r="U105" s="5"/>
      <c r="V105" s="5"/>
      <c r="W105" s="5"/>
      <c r="X105" s="5"/>
      <c r="Y105" s="5"/>
      <c r="Z105" s="5"/>
      <c r="AA105" s="5"/>
      <c r="AB105" s="5"/>
      <c r="AC105" s="5"/>
      <c r="AD105" s="5"/>
      <c r="AE105" s="5"/>
      <c r="AF105" s="61"/>
      <c r="AG105" s="61"/>
      <c r="AH105" s="61"/>
    </row>
    <row r="106" spans="1:34" ht="27.6">
      <c r="A106" s="6"/>
      <c r="B106" s="6" t="s">
        <v>299</v>
      </c>
      <c r="C106" s="6"/>
      <c r="D106" s="106" t="s">
        <v>47</v>
      </c>
      <c r="E106" s="105" t="s">
        <v>328</v>
      </c>
      <c r="G106" s="9" t="s">
        <v>317</v>
      </c>
      <c r="H106" s="2" t="s">
        <v>257</v>
      </c>
      <c r="I106" s="61"/>
      <c r="J106" s="5" t="s">
        <v>326</v>
      </c>
      <c r="K106" s="5" t="s">
        <v>258</v>
      </c>
      <c r="L106" s="5">
        <v>6900000</v>
      </c>
      <c r="M106" s="5"/>
      <c r="N106" s="108"/>
      <c r="O106" s="5"/>
      <c r="P106" s="5"/>
      <c r="Q106" s="5"/>
      <c r="R106" s="5"/>
      <c r="S106" s="5"/>
      <c r="T106" s="5"/>
      <c r="U106" s="5"/>
      <c r="V106" s="5"/>
      <c r="W106" s="5"/>
      <c r="X106" s="5"/>
      <c r="Y106" s="5"/>
      <c r="Z106" s="5"/>
      <c r="AA106" s="5"/>
      <c r="AB106" s="5"/>
      <c r="AC106" s="5"/>
      <c r="AD106" s="5"/>
      <c r="AE106" s="5"/>
      <c r="AF106" s="61"/>
      <c r="AG106" s="61"/>
      <c r="AH106" s="61"/>
    </row>
    <row r="107" spans="1:34" ht="27.6">
      <c r="A107" s="6"/>
      <c r="B107" s="6"/>
      <c r="C107" s="6"/>
      <c r="D107" s="106" t="s">
        <v>47</v>
      </c>
      <c r="E107" s="17" t="s">
        <v>329</v>
      </c>
      <c r="G107" s="61"/>
      <c r="H107" s="2" t="s">
        <v>257</v>
      </c>
      <c r="I107" s="61"/>
      <c r="J107" s="5"/>
      <c r="K107" s="5"/>
      <c r="L107" s="5"/>
      <c r="M107" s="5"/>
      <c r="N107" s="108">
        <v>8053000000</v>
      </c>
      <c r="O107" s="5"/>
      <c r="P107" s="5"/>
      <c r="Q107" s="5"/>
      <c r="R107" s="5"/>
      <c r="S107" s="5"/>
      <c r="T107" s="5"/>
      <c r="U107" s="5"/>
      <c r="V107" s="5"/>
      <c r="W107" s="5"/>
      <c r="X107" s="5"/>
      <c r="Y107" s="5"/>
      <c r="Z107" s="5"/>
      <c r="AA107" s="5"/>
      <c r="AB107" s="5"/>
      <c r="AC107" s="5"/>
      <c r="AD107" s="5"/>
      <c r="AE107" s="5"/>
      <c r="AF107" s="61"/>
      <c r="AG107" s="61"/>
      <c r="AH107" s="61"/>
    </row>
    <row r="108" spans="1:34" ht="27.6">
      <c r="A108" s="6"/>
      <c r="B108" s="6"/>
      <c r="C108" s="6"/>
      <c r="D108" s="106" t="s">
        <v>47</v>
      </c>
      <c r="E108" s="17" t="s">
        <v>330</v>
      </c>
      <c r="G108" s="61"/>
      <c r="H108" s="2" t="s">
        <v>257</v>
      </c>
      <c r="I108" s="61"/>
      <c r="J108" s="5"/>
      <c r="K108" s="5"/>
      <c r="L108" s="5"/>
      <c r="M108" s="5"/>
      <c r="N108" s="108">
        <v>10571000000</v>
      </c>
      <c r="O108" s="5"/>
      <c r="P108" s="5"/>
      <c r="Q108" s="5"/>
      <c r="R108" s="5"/>
      <c r="S108" s="5"/>
      <c r="T108" s="5"/>
      <c r="U108" s="5"/>
      <c r="V108" s="5"/>
      <c r="W108" s="5"/>
      <c r="X108" s="5"/>
      <c r="Y108" s="5"/>
      <c r="Z108" s="5"/>
      <c r="AA108" s="5"/>
      <c r="AB108" s="5"/>
      <c r="AC108" s="5"/>
      <c r="AD108" s="5"/>
      <c r="AE108" s="5"/>
      <c r="AF108" s="61"/>
      <c r="AG108" s="61"/>
      <c r="AH108" s="61"/>
    </row>
    <row r="109" spans="1:34" ht="27.6">
      <c r="A109" s="6"/>
      <c r="B109" s="6"/>
      <c r="C109" s="6"/>
      <c r="D109" s="106" t="s">
        <v>47</v>
      </c>
      <c r="E109" s="18" t="s">
        <v>331</v>
      </c>
      <c r="G109" s="61"/>
      <c r="H109" s="2" t="s">
        <v>257</v>
      </c>
      <c r="I109" s="61"/>
      <c r="J109" s="5"/>
      <c r="K109" s="5"/>
      <c r="L109" s="5"/>
      <c r="M109" s="5"/>
      <c r="N109" s="108">
        <v>180380000000</v>
      </c>
      <c r="O109" s="5"/>
      <c r="P109" s="5"/>
      <c r="Q109" s="5"/>
      <c r="R109" s="5"/>
      <c r="S109" s="5"/>
      <c r="T109" s="5"/>
      <c r="U109" s="5"/>
      <c r="V109" s="5"/>
      <c r="W109" s="5"/>
      <c r="X109" s="5"/>
      <c r="Y109" s="5"/>
      <c r="Z109" s="5"/>
      <c r="AA109" s="5"/>
      <c r="AB109" s="5"/>
      <c r="AC109" s="5"/>
      <c r="AD109" s="5"/>
      <c r="AE109" s="5"/>
      <c r="AF109" s="61"/>
      <c r="AG109" s="61"/>
      <c r="AH109" s="61"/>
    </row>
    <row r="110" spans="1:34" ht="27.6">
      <c r="A110" s="6"/>
      <c r="B110" s="6"/>
      <c r="C110" s="6"/>
      <c r="D110" s="106" t="s">
        <v>47</v>
      </c>
      <c r="E110" s="18" t="s">
        <v>332</v>
      </c>
      <c r="G110" s="61"/>
      <c r="H110" s="2" t="s">
        <v>257</v>
      </c>
      <c r="I110" s="61"/>
      <c r="J110" s="5"/>
      <c r="K110" s="5"/>
      <c r="L110" s="5"/>
      <c r="M110" s="5"/>
      <c r="N110" s="108">
        <v>232270000000</v>
      </c>
      <c r="O110" s="5"/>
      <c r="P110" s="5"/>
      <c r="Q110" s="5"/>
      <c r="R110" s="5"/>
      <c r="S110" s="5"/>
      <c r="T110" s="5"/>
      <c r="U110" s="5"/>
      <c r="V110" s="5"/>
      <c r="W110" s="5"/>
      <c r="X110" s="5"/>
      <c r="Y110" s="5"/>
      <c r="Z110" s="5"/>
      <c r="AA110" s="5"/>
      <c r="AB110" s="5"/>
      <c r="AC110" s="5"/>
      <c r="AD110" s="5"/>
      <c r="AE110" s="5"/>
      <c r="AF110" s="61"/>
      <c r="AG110" s="61"/>
      <c r="AH110" s="61"/>
    </row>
    <row r="111" spans="1:34" ht="27.6">
      <c r="A111" s="6"/>
      <c r="B111" s="6"/>
      <c r="C111" s="6"/>
      <c r="D111" s="106" t="s">
        <v>47</v>
      </c>
      <c r="E111" s="5" t="s">
        <v>333</v>
      </c>
      <c r="G111" s="9" t="s">
        <v>317</v>
      </c>
      <c r="H111" s="2" t="s">
        <v>257</v>
      </c>
      <c r="I111" s="61"/>
      <c r="J111" s="5" t="s">
        <v>334</v>
      </c>
      <c r="K111" s="5" t="s">
        <v>258</v>
      </c>
      <c r="L111" s="5">
        <v>7800000</v>
      </c>
      <c r="M111" s="5"/>
      <c r="N111" s="108">
        <v>172540000000</v>
      </c>
      <c r="O111" s="5"/>
      <c r="P111" s="5"/>
      <c r="Q111" s="5"/>
      <c r="R111" s="5"/>
      <c r="S111" s="5"/>
      <c r="T111" s="5"/>
      <c r="U111" s="5"/>
      <c r="V111" s="5"/>
      <c r="W111" s="5"/>
      <c r="X111" s="5"/>
      <c r="Y111" s="5"/>
      <c r="Z111" s="5"/>
      <c r="AA111" s="5"/>
      <c r="AB111" s="5"/>
      <c r="AC111" s="5"/>
      <c r="AD111" s="5"/>
      <c r="AE111" s="5"/>
      <c r="AF111" s="61"/>
      <c r="AG111" s="61"/>
      <c r="AH111" s="61"/>
    </row>
    <row r="112" spans="1:34" ht="27.6">
      <c r="A112" s="6"/>
      <c r="B112" s="6"/>
      <c r="C112" s="6"/>
      <c r="D112" s="106" t="s">
        <v>47</v>
      </c>
      <c r="E112" s="17" t="s">
        <v>335</v>
      </c>
      <c r="G112" s="61"/>
      <c r="H112" s="2" t="s">
        <v>257</v>
      </c>
      <c r="I112" s="61"/>
      <c r="J112" s="5"/>
      <c r="K112" s="5"/>
      <c r="L112" s="5"/>
      <c r="M112" s="5"/>
      <c r="N112" s="108">
        <v>56723000000</v>
      </c>
      <c r="O112" s="5"/>
      <c r="P112" s="5"/>
      <c r="Q112" s="5"/>
      <c r="R112" s="5"/>
      <c r="S112" s="5"/>
      <c r="T112" s="5"/>
      <c r="U112" s="5"/>
      <c r="V112" s="5"/>
      <c r="W112" s="5"/>
      <c r="X112" s="5"/>
      <c r="Y112" s="5"/>
      <c r="Z112" s="5"/>
      <c r="AA112" s="5"/>
      <c r="AB112" s="5"/>
      <c r="AC112" s="5"/>
      <c r="AD112" s="5"/>
      <c r="AE112" s="5"/>
      <c r="AF112" s="61"/>
      <c r="AG112" s="61"/>
      <c r="AH112" s="61"/>
    </row>
    <row r="113" spans="1:34" ht="27.6">
      <c r="A113" s="6"/>
      <c r="B113" s="6"/>
      <c r="C113" s="6"/>
      <c r="D113" s="106" t="s">
        <v>47</v>
      </c>
      <c r="E113" s="17" t="s">
        <v>336</v>
      </c>
      <c r="G113" s="61"/>
      <c r="H113" s="2" t="s">
        <v>257</v>
      </c>
      <c r="I113" s="61"/>
      <c r="J113" s="5"/>
      <c r="K113" s="5"/>
      <c r="L113" s="5"/>
      <c r="M113" s="5"/>
      <c r="N113" s="108">
        <v>11864000000</v>
      </c>
      <c r="O113" s="5"/>
      <c r="P113" s="5"/>
      <c r="Q113" s="5"/>
      <c r="R113" s="5"/>
      <c r="S113" s="5"/>
      <c r="T113" s="5"/>
      <c r="U113" s="5"/>
      <c r="V113" s="5"/>
      <c r="W113" s="5"/>
      <c r="X113" s="5"/>
      <c r="Y113" s="5"/>
      <c r="Z113" s="5"/>
      <c r="AA113" s="5"/>
      <c r="AB113" s="5"/>
      <c r="AC113" s="5"/>
      <c r="AD113" s="5"/>
      <c r="AE113" s="5"/>
      <c r="AF113" s="61"/>
      <c r="AG113" s="61"/>
      <c r="AH113" s="61"/>
    </row>
    <row r="114" spans="1:34" ht="27.6">
      <c r="A114" s="6"/>
      <c r="B114" s="6"/>
      <c r="C114" s="6"/>
      <c r="D114" s="106" t="s">
        <v>47</v>
      </c>
      <c r="E114" s="17" t="s">
        <v>337</v>
      </c>
      <c r="G114" s="61"/>
      <c r="H114" s="2" t="s">
        <v>257</v>
      </c>
      <c r="I114" s="61"/>
      <c r="J114" s="5"/>
      <c r="K114" s="5"/>
      <c r="L114" s="5"/>
      <c r="M114" s="5"/>
      <c r="N114" s="108">
        <v>3062000000</v>
      </c>
      <c r="O114" s="5"/>
      <c r="P114" s="5"/>
      <c r="Q114" s="5"/>
      <c r="R114" s="5"/>
      <c r="S114" s="5"/>
      <c r="T114" s="5"/>
      <c r="U114" s="5"/>
      <c r="V114" s="5"/>
      <c r="W114" s="5"/>
      <c r="X114" s="5"/>
      <c r="Y114" s="5"/>
      <c r="Z114" s="5"/>
      <c r="AA114" s="5"/>
      <c r="AB114" s="5"/>
      <c r="AC114" s="5"/>
      <c r="AD114" s="5"/>
      <c r="AE114" s="5"/>
      <c r="AF114" s="61"/>
      <c r="AG114" s="61"/>
      <c r="AH114" s="61"/>
    </row>
    <row r="115" spans="1:34" ht="27.6">
      <c r="A115" s="6"/>
      <c r="B115" s="6"/>
      <c r="C115" s="6"/>
      <c r="D115" s="106" t="s">
        <v>47</v>
      </c>
      <c r="E115" s="17" t="s">
        <v>338</v>
      </c>
      <c r="G115" s="61"/>
      <c r="H115" s="2" t="s">
        <v>257</v>
      </c>
      <c r="I115" s="61"/>
      <c r="J115" s="5"/>
      <c r="K115" s="5"/>
      <c r="L115" s="5"/>
      <c r="M115" s="5"/>
      <c r="N115" s="108">
        <v>15343000000</v>
      </c>
      <c r="O115" s="5"/>
      <c r="P115" s="5"/>
      <c r="Q115" s="5"/>
      <c r="R115" s="5"/>
      <c r="S115" s="5"/>
      <c r="T115" s="5"/>
      <c r="U115" s="5"/>
      <c r="V115" s="5"/>
      <c r="W115" s="5"/>
      <c r="X115" s="5"/>
      <c r="Y115" s="5"/>
      <c r="Z115" s="5"/>
      <c r="AA115" s="5"/>
      <c r="AB115" s="5"/>
      <c r="AC115" s="5"/>
      <c r="AD115" s="5"/>
      <c r="AE115" s="5"/>
      <c r="AF115" s="61"/>
      <c r="AG115" s="61"/>
      <c r="AH115" s="61"/>
    </row>
    <row r="116" spans="1:34" ht="27.6">
      <c r="A116" s="6"/>
      <c r="B116" s="6"/>
      <c r="C116" s="6"/>
      <c r="D116" s="106" t="s">
        <v>47</v>
      </c>
      <c r="E116" s="17" t="s">
        <v>339</v>
      </c>
      <c r="G116" s="61"/>
      <c r="H116" s="2" t="s">
        <v>257</v>
      </c>
      <c r="I116" s="61"/>
      <c r="J116" s="5"/>
      <c r="K116" s="5"/>
      <c r="L116" s="5"/>
      <c r="M116" s="5"/>
      <c r="N116" s="108">
        <v>18000000000</v>
      </c>
      <c r="O116" s="5"/>
      <c r="P116" s="5"/>
      <c r="Q116" s="5"/>
      <c r="R116" s="5"/>
      <c r="S116" s="5"/>
      <c r="T116" s="5"/>
      <c r="U116" s="5"/>
      <c r="V116" s="5"/>
      <c r="W116" s="5"/>
      <c r="X116" s="5"/>
      <c r="Y116" s="5"/>
      <c r="Z116" s="5"/>
      <c r="AA116" s="5"/>
      <c r="AB116" s="5"/>
      <c r="AC116" s="5"/>
      <c r="AD116" s="5"/>
      <c r="AE116" s="5"/>
      <c r="AF116" s="61"/>
      <c r="AG116" s="61"/>
      <c r="AH116" s="61"/>
    </row>
    <row r="117" spans="1:34" ht="27.6">
      <c r="A117" s="6"/>
      <c r="B117" s="6"/>
      <c r="C117" s="6"/>
      <c r="D117" s="106" t="s">
        <v>47</v>
      </c>
      <c r="E117" s="17" t="s">
        <v>340</v>
      </c>
      <c r="G117" s="61"/>
      <c r="H117" s="2" t="s">
        <v>257</v>
      </c>
      <c r="I117" s="61"/>
      <c r="J117" s="5"/>
      <c r="K117" s="5"/>
      <c r="L117" s="5"/>
      <c r="M117" s="5"/>
      <c r="N117" s="108">
        <v>80000000000</v>
      </c>
      <c r="O117" s="5"/>
      <c r="P117" s="5"/>
      <c r="Q117" s="5"/>
      <c r="R117" s="5"/>
      <c r="S117" s="5"/>
      <c r="T117" s="5"/>
      <c r="U117" s="5"/>
      <c r="V117" s="5"/>
      <c r="W117" s="5"/>
      <c r="X117" s="5"/>
      <c r="Y117" s="5"/>
      <c r="Z117" s="5"/>
      <c r="AA117" s="5"/>
      <c r="AB117" s="5"/>
      <c r="AC117" s="5"/>
      <c r="AD117" s="5"/>
      <c r="AE117" s="5"/>
      <c r="AF117" s="61"/>
      <c r="AG117" s="61"/>
      <c r="AH117" s="61"/>
    </row>
    <row r="118" spans="1:34" ht="27.6">
      <c r="A118" s="6"/>
      <c r="B118" s="6"/>
      <c r="C118" s="6"/>
      <c r="D118" s="106" t="s">
        <v>47</v>
      </c>
      <c r="E118" s="18" t="s">
        <v>341</v>
      </c>
      <c r="G118" s="61"/>
      <c r="H118" s="2" t="s">
        <v>257</v>
      </c>
      <c r="I118" s="61"/>
      <c r="J118" s="5"/>
      <c r="K118" s="5"/>
      <c r="L118" s="5"/>
      <c r="M118" s="5"/>
      <c r="N118" s="108">
        <v>6500000000</v>
      </c>
      <c r="O118" s="5"/>
      <c r="P118" s="5"/>
      <c r="Q118" s="5"/>
      <c r="R118" s="5"/>
      <c r="S118" s="5"/>
      <c r="T118" s="5"/>
      <c r="U118" s="5"/>
      <c r="V118" s="5"/>
      <c r="W118" s="5"/>
      <c r="X118" s="5"/>
      <c r="Y118" s="5"/>
      <c r="Z118" s="5"/>
      <c r="AA118" s="5"/>
      <c r="AB118" s="5"/>
      <c r="AC118" s="5"/>
      <c r="AD118" s="5"/>
      <c r="AE118" s="5"/>
      <c r="AF118" s="61"/>
      <c r="AG118" s="61"/>
      <c r="AH118" s="61"/>
    </row>
    <row r="119" spans="1:34" ht="27.6">
      <c r="A119" s="6"/>
      <c r="B119" s="6"/>
      <c r="C119" s="6"/>
      <c r="D119" s="106" t="s">
        <v>47</v>
      </c>
      <c r="E119" s="17" t="s">
        <v>342</v>
      </c>
      <c r="G119" s="61"/>
      <c r="H119" s="2" t="s">
        <v>257</v>
      </c>
      <c r="I119" s="61"/>
      <c r="J119" s="5"/>
      <c r="K119" s="5"/>
      <c r="L119" s="5"/>
      <c r="M119" s="5"/>
      <c r="N119" s="108">
        <v>38000000000</v>
      </c>
      <c r="O119" s="5"/>
      <c r="P119" s="5"/>
      <c r="Q119" s="5"/>
      <c r="R119" s="5"/>
      <c r="S119" s="5"/>
      <c r="T119" s="5"/>
      <c r="U119" s="5"/>
      <c r="V119" s="5"/>
      <c r="W119" s="5"/>
      <c r="X119" s="5"/>
      <c r="Y119" s="5"/>
      <c r="Z119" s="5"/>
      <c r="AA119" s="5"/>
      <c r="AB119" s="5"/>
      <c r="AC119" s="5"/>
      <c r="AD119" s="5"/>
      <c r="AE119" s="5"/>
      <c r="AF119" s="61"/>
      <c r="AG119" s="61"/>
      <c r="AH119" s="61"/>
    </row>
    <row r="120" spans="1:34" ht="27.6">
      <c r="A120" s="6"/>
      <c r="B120" s="6"/>
      <c r="C120" s="6"/>
      <c r="D120" s="106" t="s">
        <v>47</v>
      </c>
      <c r="E120" s="5" t="s">
        <v>343</v>
      </c>
      <c r="G120" s="9" t="s">
        <v>317</v>
      </c>
      <c r="H120" s="2" t="s">
        <v>257</v>
      </c>
      <c r="I120" s="61"/>
      <c r="J120" s="5" t="s">
        <v>334</v>
      </c>
      <c r="K120" s="5" t="s">
        <v>258</v>
      </c>
      <c r="L120" s="5">
        <v>4900000</v>
      </c>
      <c r="M120" s="5"/>
      <c r="N120" s="108">
        <v>160000000000</v>
      </c>
      <c r="O120" s="5"/>
      <c r="P120" s="5"/>
      <c r="Q120" s="5"/>
      <c r="R120" s="5"/>
      <c r="S120" s="5"/>
      <c r="T120" s="5"/>
      <c r="U120" s="5"/>
      <c r="V120" s="5"/>
      <c r="W120" s="5"/>
      <c r="X120" s="5"/>
      <c r="Y120" s="5"/>
      <c r="Z120" s="5"/>
      <c r="AA120" s="5"/>
      <c r="AB120" s="5"/>
      <c r="AC120" s="5"/>
      <c r="AD120" s="5"/>
      <c r="AE120" s="5"/>
      <c r="AF120" s="61"/>
      <c r="AG120" s="61"/>
      <c r="AH120" s="61"/>
    </row>
    <row r="121" spans="1:34" ht="27.6">
      <c r="A121" s="6"/>
      <c r="B121" s="6"/>
      <c r="C121" s="6"/>
      <c r="D121" s="106" t="s">
        <v>47</v>
      </c>
      <c r="E121" s="17" t="s">
        <v>344</v>
      </c>
      <c r="G121" s="61"/>
      <c r="H121" s="2" t="s">
        <v>257</v>
      </c>
      <c r="I121" s="61"/>
      <c r="J121" s="5"/>
      <c r="K121" s="5"/>
      <c r="L121" s="5"/>
      <c r="M121" s="5"/>
      <c r="N121" s="108">
        <v>60000000000</v>
      </c>
      <c r="O121" s="5"/>
      <c r="P121" s="5"/>
      <c r="Q121" s="5"/>
      <c r="R121" s="5"/>
      <c r="S121" s="5"/>
      <c r="T121" s="5"/>
      <c r="U121" s="5"/>
      <c r="V121" s="5"/>
      <c r="W121" s="5"/>
      <c r="X121" s="5"/>
      <c r="Y121" s="5"/>
      <c r="Z121" s="5"/>
      <c r="AA121" s="5"/>
      <c r="AB121" s="5"/>
      <c r="AC121" s="5"/>
      <c r="AD121" s="5"/>
      <c r="AE121" s="5"/>
      <c r="AF121" s="61"/>
      <c r="AG121" s="61"/>
      <c r="AH121" s="61"/>
    </row>
    <row r="122" spans="1:34" ht="27.6">
      <c r="A122" s="6"/>
      <c r="B122" s="6"/>
      <c r="C122" s="6"/>
      <c r="D122" s="106" t="s">
        <v>47</v>
      </c>
      <c r="E122" s="18" t="s">
        <v>345</v>
      </c>
      <c r="G122" s="61"/>
      <c r="H122" s="2" t="s">
        <v>257</v>
      </c>
      <c r="I122" s="61"/>
      <c r="J122" s="5"/>
      <c r="K122" s="5"/>
      <c r="L122" s="5"/>
      <c r="M122" s="5"/>
      <c r="N122" s="108">
        <v>175000000000</v>
      </c>
      <c r="O122" s="5"/>
      <c r="P122" s="5"/>
      <c r="Q122" s="5"/>
      <c r="R122" s="5"/>
      <c r="S122" s="5"/>
      <c r="T122" s="5"/>
      <c r="U122" s="5"/>
      <c r="V122" s="5"/>
      <c r="W122" s="5"/>
      <c r="X122" s="5"/>
      <c r="Y122" s="5"/>
      <c r="Z122" s="5"/>
      <c r="AA122" s="5"/>
      <c r="AB122" s="5"/>
      <c r="AC122" s="5"/>
      <c r="AD122" s="5"/>
      <c r="AE122" s="5"/>
      <c r="AF122" s="61"/>
      <c r="AG122" s="61"/>
      <c r="AH122" s="61"/>
    </row>
    <row r="123" spans="1:34" ht="27.6">
      <c r="A123" s="6"/>
      <c r="B123" s="6"/>
      <c r="C123" s="6"/>
      <c r="D123" s="106" t="s">
        <v>47</v>
      </c>
      <c r="E123" s="17" t="s">
        <v>346</v>
      </c>
      <c r="G123" s="61"/>
      <c r="H123" s="2" t="s">
        <v>257</v>
      </c>
      <c r="I123" s="61"/>
      <c r="J123" s="5"/>
      <c r="K123" s="5"/>
      <c r="L123" s="5"/>
      <c r="M123" s="5"/>
      <c r="N123" s="108">
        <v>13656000000</v>
      </c>
      <c r="O123" s="5"/>
      <c r="P123" s="5"/>
      <c r="Q123" s="5"/>
      <c r="R123" s="5"/>
      <c r="S123" s="5"/>
      <c r="T123" s="5"/>
      <c r="U123" s="5"/>
      <c r="V123" s="5"/>
      <c r="W123" s="5"/>
      <c r="X123" s="5"/>
      <c r="Y123" s="5"/>
      <c r="Z123" s="5"/>
      <c r="AA123" s="5"/>
      <c r="AB123" s="5"/>
      <c r="AC123" s="5"/>
      <c r="AD123" s="5"/>
      <c r="AE123" s="5"/>
      <c r="AF123" s="61"/>
      <c r="AG123" s="61"/>
      <c r="AH123" s="61"/>
    </row>
    <row r="124" spans="1:34" ht="27.6">
      <c r="A124" s="6"/>
      <c r="B124" s="6"/>
      <c r="C124" s="6"/>
      <c r="D124" s="106" t="s">
        <v>47</v>
      </c>
      <c r="E124" s="17" t="s">
        <v>347</v>
      </c>
      <c r="G124" s="61"/>
      <c r="H124" s="2" t="s">
        <v>257</v>
      </c>
      <c r="I124" s="61"/>
      <c r="J124" s="5"/>
      <c r="K124" s="5"/>
      <c r="L124" s="5"/>
      <c r="M124" s="5"/>
      <c r="N124" s="108">
        <v>4252000000</v>
      </c>
      <c r="O124" s="5"/>
      <c r="P124" s="5"/>
      <c r="Q124" s="5"/>
      <c r="R124" s="5"/>
      <c r="S124" s="5"/>
      <c r="T124" s="5"/>
      <c r="U124" s="5"/>
      <c r="V124" s="5"/>
      <c r="W124" s="5"/>
      <c r="X124" s="5"/>
      <c r="Y124" s="5"/>
      <c r="Z124" s="5"/>
      <c r="AA124" s="5"/>
      <c r="AB124" s="5"/>
      <c r="AC124" s="5"/>
      <c r="AD124" s="5"/>
      <c r="AE124" s="5"/>
      <c r="AF124" s="61"/>
      <c r="AG124" s="61"/>
      <c r="AH124" s="61"/>
    </row>
    <row r="125" spans="1:34" ht="27.6">
      <c r="A125" s="6"/>
      <c r="B125" s="6"/>
      <c r="C125" s="6"/>
      <c r="D125" s="106" t="s">
        <v>47</v>
      </c>
      <c r="E125" s="17" t="s">
        <v>348</v>
      </c>
      <c r="G125" s="61"/>
      <c r="H125" s="2" t="s">
        <v>257</v>
      </c>
      <c r="I125" s="61"/>
      <c r="J125" s="5"/>
      <c r="K125" s="5"/>
      <c r="L125" s="5"/>
      <c r="M125" s="5"/>
      <c r="N125" s="108">
        <v>90000000000</v>
      </c>
      <c r="O125" s="5"/>
      <c r="P125" s="5"/>
      <c r="Q125" s="5"/>
      <c r="R125" s="5"/>
      <c r="S125" s="5"/>
      <c r="T125" s="5"/>
      <c r="U125" s="5"/>
      <c r="V125" s="5"/>
      <c r="W125" s="5"/>
      <c r="X125" s="5"/>
      <c r="Y125" s="5"/>
      <c r="Z125" s="5"/>
      <c r="AA125" s="5"/>
      <c r="AB125" s="5"/>
      <c r="AC125" s="5"/>
      <c r="AD125" s="5"/>
      <c r="AE125" s="5"/>
      <c r="AF125" s="61"/>
      <c r="AG125" s="61"/>
      <c r="AH125" s="61"/>
    </row>
    <row r="126" spans="1:34" ht="27.6">
      <c r="A126" s="6"/>
      <c r="B126" s="6"/>
      <c r="C126" s="6"/>
      <c r="D126" s="106" t="s">
        <v>47</v>
      </c>
      <c r="E126" s="17" t="s">
        <v>349</v>
      </c>
      <c r="G126" s="61"/>
      <c r="H126" s="2" t="s">
        <v>257</v>
      </c>
      <c r="I126" s="61"/>
      <c r="J126" s="5"/>
      <c r="K126" s="5"/>
      <c r="L126" s="5"/>
      <c r="M126" s="5"/>
      <c r="N126" s="108">
        <v>72000000000</v>
      </c>
      <c r="O126" s="5"/>
      <c r="P126" s="5"/>
      <c r="Q126" s="5"/>
      <c r="R126" s="5"/>
      <c r="S126" s="5"/>
      <c r="T126" s="5"/>
      <c r="U126" s="5"/>
      <c r="V126" s="5"/>
      <c r="W126" s="5"/>
      <c r="X126" s="5"/>
      <c r="Y126" s="5"/>
      <c r="Z126" s="5"/>
      <c r="AA126" s="5"/>
      <c r="AB126" s="5"/>
      <c r="AC126" s="5"/>
      <c r="AD126" s="5"/>
      <c r="AE126" s="5"/>
      <c r="AF126" s="61"/>
      <c r="AG126" s="61"/>
      <c r="AH126" s="61"/>
    </row>
    <row r="127" spans="1:34" ht="27.6">
      <c r="A127" s="6"/>
      <c r="B127" s="6"/>
      <c r="C127" s="6"/>
      <c r="D127" s="106" t="s">
        <v>47</v>
      </c>
      <c r="E127" s="17" t="s">
        <v>350</v>
      </c>
      <c r="G127" s="61"/>
      <c r="H127" s="2" t="s">
        <v>257</v>
      </c>
      <c r="I127" s="61"/>
      <c r="J127" s="5"/>
      <c r="K127" s="5"/>
      <c r="L127" s="5"/>
      <c r="M127" s="5"/>
      <c r="N127" s="108">
        <v>43000000000</v>
      </c>
      <c r="O127" s="5"/>
      <c r="P127" s="5"/>
      <c r="Q127" s="5"/>
      <c r="R127" s="5"/>
      <c r="S127" s="5"/>
      <c r="T127" s="5"/>
      <c r="U127" s="5"/>
      <c r="V127" s="5"/>
      <c r="W127" s="5"/>
      <c r="X127" s="5"/>
      <c r="Y127" s="5"/>
      <c r="Z127" s="5"/>
      <c r="AA127" s="5"/>
      <c r="AB127" s="5"/>
      <c r="AC127" s="5"/>
      <c r="AD127" s="5"/>
      <c r="AE127" s="5"/>
      <c r="AF127" s="61"/>
      <c r="AG127" s="61"/>
      <c r="AH127" s="61"/>
    </row>
    <row r="128" spans="1:34" ht="27.6">
      <c r="A128" s="6"/>
      <c r="B128" s="6"/>
      <c r="C128" s="6"/>
      <c r="D128" s="106" t="s">
        <v>47</v>
      </c>
      <c r="E128" s="17" t="s">
        <v>351</v>
      </c>
      <c r="G128" s="61"/>
      <c r="H128" s="2" t="s">
        <v>257</v>
      </c>
      <c r="I128" s="61"/>
      <c r="J128" s="5"/>
      <c r="K128" s="5"/>
      <c r="L128" s="5"/>
      <c r="M128" s="5"/>
      <c r="N128" s="108">
        <v>30000000000</v>
      </c>
      <c r="O128" s="5"/>
      <c r="P128" s="5"/>
      <c r="Q128" s="5"/>
      <c r="R128" s="5"/>
      <c r="S128" s="5"/>
      <c r="T128" s="5"/>
      <c r="U128" s="5"/>
      <c r="V128" s="5"/>
      <c r="W128" s="5"/>
      <c r="X128" s="5"/>
      <c r="Y128" s="5"/>
      <c r="Z128" s="5"/>
      <c r="AA128" s="5"/>
      <c r="AB128" s="5"/>
      <c r="AC128" s="5"/>
      <c r="AD128" s="5"/>
      <c r="AE128" s="5"/>
      <c r="AF128" s="61"/>
      <c r="AG128" s="61"/>
      <c r="AH128" s="61"/>
    </row>
    <row r="129" spans="1:34" ht="27.6">
      <c r="A129" s="6"/>
      <c r="B129" s="6"/>
      <c r="C129" s="6"/>
      <c r="D129" s="106" t="s">
        <v>47</v>
      </c>
      <c r="E129" s="16" t="s">
        <v>352</v>
      </c>
      <c r="G129" s="61"/>
      <c r="H129" s="2" t="s">
        <v>257</v>
      </c>
      <c r="I129" s="61"/>
      <c r="J129" s="5"/>
      <c r="K129" s="5"/>
      <c r="L129" s="5"/>
      <c r="M129" s="5"/>
      <c r="N129" s="28" t="s">
        <v>353</v>
      </c>
      <c r="O129" s="5"/>
      <c r="P129" s="5"/>
      <c r="Q129" s="5"/>
      <c r="R129" s="5"/>
      <c r="S129" s="5"/>
      <c r="T129" s="5"/>
      <c r="U129" s="5"/>
      <c r="V129" s="5"/>
      <c r="W129" s="5"/>
      <c r="X129" s="5"/>
      <c r="Y129" s="5"/>
      <c r="Z129" s="5"/>
      <c r="AA129" s="5"/>
      <c r="AB129" s="5"/>
      <c r="AC129" s="5"/>
      <c r="AD129" s="5"/>
      <c r="AE129" s="5"/>
      <c r="AF129" s="61"/>
      <c r="AG129" s="61"/>
      <c r="AH129" s="61"/>
    </row>
    <row r="130" spans="1:34" ht="27.6">
      <c r="A130" s="6"/>
      <c r="B130" s="6"/>
      <c r="C130" s="6"/>
      <c r="D130" s="106" t="s">
        <v>47</v>
      </c>
      <c r="E130" s="2" t="s">
        <v>354</v>
      </c>
      <c r="G130" s="9" t="s">
        <v>317</v>
      </c>
      <c r="H130" s="2" t="s">
        <v>257</v>
      </c>
      <c r="I130" s="61"/>
      <c r="J130" s="5" t="s">
        <v>334</v>
      </c>
      <c r="K130" s="5" t="s">
        <v>258</v>
      </c>
      <c r="L130" s="5">
        <v>8600000</v>
      </c>
      <c r="M130" s="5"/>
      <c r="N130" s="28" t="s">
        <v>353</v>
      </c>
      <c r="O130" s="5"/>
      <c r="P130" s="5"/>
      <c r="Q130" s="5"/>
      <c r="R130" s="5"/>
      <c r="S130" s="5"/>
      <c r="T130" s="5"/>
      <c r="U130" s="5"/>
      <c r="V130" s="5"/>
      <c r="W130" s="5"/>
      <c r="X130" s="5"/>
      <c r="Y130" s="5"/>
      <c r="Z130" s="5"/>
      <c r="AA130" s="5"/>
      <c r="AB130" s="5"/>
      <c r="AC130" s="5"/>
      <c r="AD130" s="5"/>
      <c r="AE130" s="5"/>
      <c r="AF130" s="61"/>
      <c r="AG130" s="61"/>
      <c r="AH130" s="61"/>
    </row>
    <row r="131" spans="1:34" ht="27.6">
      <c r="A131" s="6"/>
      <c r="B131" s="6"/>
      <c r="C131" s="6"/>
      <c r="D131" s="106" t="s">
        <v>47</v>
      </c>
      <c r="E131" s="16" t="s">
        <v>355</v>
      </c>
      <c r="G131" s="61"/>
      <c r="H131" s="2" t="s">
        <v>257</v>
      </c>
      <c r="I131" s="61"/>
      <c r="J131" s="5"/>
      <c r="K131" s="5"/>
      <c r="L131" s="5"/>
      <c r="M131" s="5"/>
      <c r="N131" s="28" t="s">
        <v>353</v>
      </c>
      <c r="O131" s="5"/>
      <c r="P131" s="5"/>
      <c r="Q131" s="5"/>
      <c r="R131" s="5"/>
      <c r="S131" s="5"/>
      <c r="T131" s="5"/>
      <c r="U131" s="5"/>
      <c r="V131" s="5"/>
      <c r="W131" s="5"/>
      <c r="X131" s="5"/>
      <c r="Y131" s="5"/>
      <c r="Z131" s="5"/>
      <c r="AA131" s="5"/>
      <c r="AB131" s="5"/>
      <c r="AC131" s="5"/>
      <c r="AD131" s="5"/>
      <c r="AE131" s="5"/>
      <c r="AF131" s="61"/>
      <c r="AG131" s="61"/>
      <c r="AH131" s="61"/>
    </row>
    <row r="132" spans="1:34" ht="27.6">
      <c r="A132" s="6"/>
      <c r="B132" s="6"/>
      <c r="C132" s="6"/>
      <c r="D132" s="106" t="s">
        <v>47</v>
      </c>
      <c r="E132" s="15" t="s">
        <v>356</v>
      </c>
      <c r="G132" s="61"/>
      <c r="H132" s="2" t="s">
        <v>257</v>
      </c>
      <c r="I132" s="61"/>
      <c r="J132" s="5"/>
      <c r="K132" s="5"/>
      <c r="L132" s="5"/>
      <c r="M132" s="5"/>
      <c r="N132" s="28" t="s">
        <v>353</v>
      </c>
      <c r="O132" s="5"/>
      <c r="P132" s="5"/>
      <c r="Q132" s="5"/>
      <c r="R132" s="5"/>
      <c r="S132" s="5"/>
      <c r="T132" s="5"/>
      <c r="U132" s="5"/>
      <c r="V132" s="5"/>
      <c r="W132" s="5"/>
      <c r="X132" s="5"/>
      <c r="Y132" s="5"/>
      <c r="Z132" s="5"/>
      <c r="AA132" s="5"/>
      <c r="AB132" s="5"/>
      <c r="AC132" s="5"/>
      <c r="AD132" s="5"/>
      <c r="AE132" s="5"/>
      <c r="AF132" s="61"/>
      <c r="AG132" s="61"/>
      <c r="AH132" s="61"/>
    </row>
    <row r="133" spans="1:34" ht="27.6">
      <c r="A133" s="6"/>
      <c r="B133" s="6"/>
      <c r="C133" s="6"/>
      <c r="D133" s="106" t="s">
        <v>47</v>
      </c>
      <c r="E133" s="15" t="s">
        <v>357</v>
      </c>
      <c r="G133" s="61"/>
      <c r="H133" s="2" t="s">
        <v>257</v>
      </c>
      <c r="I133" s="61"/>
      <c r="J133" s="5"/>
      <c r="K133" s="5"/>
      <c r="L133" s="5"/>
      <c r="M133" s="5"/>
      <c r="N133" s="28" t="s">
        <v>353</v>
      </c>
      <c r="O133" s="5"/>
      <c r="P133" s="5"/>
      <c r="Q133" s="5"/>
      <c r="R133" s="5"/>
      <c r="S133" s="5"/>
      <c r="T133" s="5"/>
      <c r="U133" s="5"/>
      <c r="V133" s="5"/>
      <c r="W133" s="5"/>
      <c r="X133" s="5"/>
      <c r="Y133" s="5"/>
      <c r="Z133" s="5"/>
      <c r="AA133" s="5"/>
      <c r="AB133" s="5"/>
      <c r="AC133" s="5"/>
      <c r="AD133" s="5"/>
      <c r="AE133" s="5"/>
      <c r="AF133" s="61"/>
      <c r="AG133" s="61"/>
      <c r="AH133" s="61"/>
    </row>
    <row r="134" spans="1:34" ht="27.6">
      <c r="A134" s="6"/>
      <c r="B134" s="6"/>
      <c r="C134" s="6"/>
      <c r="D134" s="106" t="s">
        <v>47</v>
      </c>
      <c r="E134" s="15" t="s">
        <v>358</v>
      </c>
      <c r="G134" s="61"/>
      <c r="H134" s="2" t="s">
        <v>257</v>
      </c>
      <c r="I134" s="61"/>
      <c r="J134" s="5"/>
      <c r="K134" s="5"/>
      <c r="L134" s="5"/>
      <c r="M134" s="5"/>
      <c r="N134" s="28" t="s">
        <v>353</v>
      </c>
      <c r="O134" s="5"/>
      <c r="P134" s="5"/>
      <c r="Q134" s="5"/>
      <c r="R134" s="5"/>
      <c r="S134" s="5"/>
      <c r="T134" s="5"/>
      <c r="U134" s="5"/>
      <c r="V134" s="5"/>
      <c r="W134" s="5"/>
      <c r="X134" s="5"/>
      <c r="Y134" s="5"/>
      <c r="Z134" s="5"/>
      <c r="AA134" s="5"/>
      <c r="AB134" s="5"/>
      <c r="AC134" s="5"/>
      <c r="AD134" s="5"/>
      <c r="AE134" s="5"/>
      <c r="AF134" s="61"/>
      <c r="AG134" s="61"/>
      <c r="AH134" s="61"/>
    </row>
    <row r="135" spans="1:34" ht="27.6">
      <c r="A135" s="6"/>
      <c r="B135" s="6"/>
      <c r="C135" s="6"/>
      <c r="D135" s="106" t="s">
        <v>47</v>
      </c>
      <c r="E135" s="15" t="s">
        <v>359</v>
      </c>
      <c r="G135" s="61"/>
      <c r="H135" s="2" t="s">
        <v>257</v>
      </c>
      <c r="I135" s="61"/>
      <c r="J135" s="5"/>
      <c r="K135" s="5"/>
      <c r="L135" s="5"/>
      <c r="M135" s="5"/>
      <c r="N135" s="28" t="s">
        <v>353</v>
      </c>
      <c r="O135" s="5"/>
      <c r="P135" s="5"/>
      <c r="Q135" s="5"/>
      <c r="R135" s="5"/>
      <c r="S135" s="5"/>
      <c r="T135" s="5"/>
      <c r="U135" s="5"/>
      <c r="V135" s="5"/>
      <c r="W135" s="5"/>
      <c r="X135" s="5"/>
      <c r="Y135" s="5"/>
      <c r="Z135" s="5"/>
      <c r="AA135" s="5"/>
      <c r="AB135" s="5"/>
      <c r="AC135" s="5"/>
      <c r="AD135" s="5"/>
      <c r="AE135" s="5"/>
      <c r="AF135" s="61"/>
      <c r="AG135" s="61"/>
      <c r="AH135" s="61"/>
    </row>
    <row r="136" spans="1:34" ht="27.6">
      <c r="A136" s="6"/>
      <c r="B136" s="6"/>
      <c r="C136" s="6"/>
      <c r="D136" s="106" t="s">
        <v>47</v>
      </c>
      <c r="E136" s="2" t="s">
        <v>360</v>
      </c>
      <c r="G136" s="61"/>
      <c r="H136" s="2" t="s">
        <v>257</v>
      </c>
      <c r="I136" s="61"/>
      <c r="J136" s="5" t="s">
        <v>361</v>
      </c>
      <c r="K136" s="5" t="s">
        <v>258</v>
      </c>
      <c r="L136" s="5">
        <v>13400000</v>
      </c>
      <c r="M136" s="5"/>
      <c r="N136" s="28"/>
      <c r="O136" s="5"/>
      <c r="P136" s="5"/>
      <c r="Q136" s="5"/>
      <c r="R136" s="5"/>
      <c r="S136" s="5"/>
      <c r="T136" s="5"/>
      <c r="U136" s="5"/>
      <c r="V136" s="5"/>
      <c r="W136" s="5"/>
      <c r="X136" s="5"/>
      <c r="Y136" s="5"/>
      <c r="Z136" s="5"/>
      <c r="AA136" s="5"/>
      <c r="AB136" s="5"/>
      <c r="AC136" s="5"/>
      <c r="AD136" s="5"/>
      <c r="AE136" s="5"/>
      <c r="AF136" s="61"/>
      <c r="AG136" s="61"/>
      <c r="AH136" s="61"/>
    </row>
    <row r="137" spans="1:34" ht="27.6">
      <c r="A137" s="6"/>
      <c r="B137" s="6"/>
      <c r="C137" s="6"/>
      <c r="D137" s="106" t="s">
        <v>47</v>
      </c>
      <c r="E137" s="15" t="s">
        <v>362</v>
      </c>
      <c r="G137" s="61"/>
      <c r="H137" s="2" t="s">
        <v>257</v>
      </c>
      <c r="I137" s="61"/>
      <c r="J137" s="5"/>
      <c r="K137" s="5"/>
      <c r="L137" s="5"/>
      <c r="M137" s="5"/>
      <c r="N137" s="28" t="s">
        <v>353</v>
      </c>
      <c r="O137" s="5"/>
      <c r="P137" s="5"/>
      <c r="Q137" s="5"/>
      <c r="R137" s="5"/>
      <c r="S137" s="5"/>
      <c r="T137" s="5"/>
      <c r="U137" s="5"/>
      <c r="V137" s="5"/>
      <c r="W137" s="5"/>
      <c r="X137" s="5"/>
      <c r="Y137" s="5"/>
      <c r="Z137" s="5"/>
      <c r="AA137" s="5"/>
      <c r="AB137" s="5"/>
      <c r="AC137" s="5"/>
      <c r="AD137" s="5"/>
      <c r="AE137" s="5"/>
      <c r="AF137" s="61"/>
      <c r="AG137" s="61"/>
      <c r="AH137" s="61"/>
    </row>
    <row r="138" spans="1:34" ht="27.6">
      <c r="A138" s="6"/>
      <c r="B138" s="6"/>
      <c r="C138" s="6"/>
      <c r="D138" s="106" t="s">
        <v>47</v>
      </c>
      <c r="E138" s="15" t="s">
        <v>363</v>
      </c>
      <c r="G138" s="61"/>
      <c r="H138" s="2" t="s">
        <v>257</v>
      </c>
      <c r="I138" s="61"/>
      <c r="J138" s="5"/>
      <c r="K138" s="5"/>
      <c r="L138" s="5"/>
      <c r="M138" s="5"/>
      <c r="N138" s="28" t="s">
        <v>353</v>
      </c>
      <c r="O138" s="5"/>
      <c r="P138" s="5"/>
      <c r="Q138" s="5"/>
      <c r="R138" s="5"/>
      <c r="S138" s="5"/>
      <c r="T138" s="5"/>
      <c r="U138" s="5"/>
      <c r="V138" s="5"/>
      <c r="W138" s="5"/>
      <c r="X138" s="5"/>
      <c r="Y138" s="5"/>
      <c r="Z138" s="5"/>
      <c r="AA138" s="5"/>
      <c r="AB138" s="5"/>
      <c r="AC138" s="5"/>
      <c r="AD138" s="5"/>
      <c r="AE138" s="5"/>
      <c r="AF138" s="61"/>
      <c r="AG138" s="61"/>
      <c r="AH138" s="61"/>
    </row>
    <row r="139" spans="1:34" ht="27.6">
      <c r="A139" s="6"/>
      <c r="B139" s="6"/>
      <c r="C139" s="6"/>
      <c r="D139" s="106" t="s">
        <v>47</v>
      </c>
      <c r="E139" s="15" t="s">
        <v>364</v>
      </c>
      <c r="G139" s="61"/>
      <c r="H139" s="2" t="s">
        <v>257</v>
      </c>
      <c r="I139" s="61"/>
      <c r="J139" s="5"/>
      <c r="K139" s="5"/>
      <c r="L139" s="5"/>
      <c r="M139" s="5"/>
      <c r="N139" s="28" t="s">
        <v>353</v>
      </c>
      <c r="O139" s="5"/>
      <c r="P139" s="5"/>
      <c r="Q139" s="5"/>
      <c r="R139" s="5"/>
      <c r="S139" s="5"/>
      <c r="T139" s="5"/>
      <c r="U139" s="5"/>
      <c r="V139" s="5"/>
      <c r="W139" s="5"/>
      <c r="X139" s="5"/>
      <c r="Y139" s="5"/>
      <c r="Z139" s="5"/>
      <c r="AA139" s="5"/>
      <c r="AB139" s="5"/>
      <c r="AC139" s="5"/>
      <c r="AD139" s="5"/>
      <c r="AE139" s="5"/>
      <c r="AF139" s="61"/>
      <c r="AG139" s="61"/>
      <c r="AH139" s="61"/>
    </row>
    <row r="140" spans="1:34" ht="27.6">
      <c r="A140" s="6"/>
      <c r="B140" s="6"/>
      <c r="C140" s="6"/>
      <c r="D140" s="106" t="s">
        <v>47</v>
      </c>
      <c r="E140" s="15" t="s">
        <v>365</v>
      </c>
      <c r="G140" s="61"/>
      <c r="H140" s="2" t="s">
        <v>257</v>
      </c>
      <c r="I140" s="61"/>
      <c r="J140" s="5"/>
      <c r="K140" s="5"/>
      <c r="L140" s="5"/>
      <c r="M140" s="5"/>
      <c r="N140" s="28" t="s">
        <v>353</v>
      </c>
      <c r="O140" s="5"/>
      <c r="P140" s="5"/>
      <c r="Q140" s="5"/>
      <c r="R140" s="5"/>
      <c r="S140" s="5"/>
      <c r="T140" s="5"/>
      <c r="U140" s="5"/>
      <c r="V140" s="5"/>
      <c r="W140" s="5"/>
      <c r="X140" s="5"/>
      <c r="Y140" s="5"/>
      <c r="Z140" s="5"/>
      <c r="AA140" s="5"/>
      <c r="AB140" s="5"/>
      <c r="AC140" s="5"/>
      <c r="AD140" s="5"/>
      <c r="AE140" s="5"/>
      <c r="AF140" s="61"/>
      <c r="AG140" s="61"/>
      <c r="AH140" s="61"/>
    </row>
    <row r="141" spans="1:34" ht="27.6">
      <c r="A141" s="6"/>
      <c r="B141" s="6"/>
      <c r="C141" s="6"/>
      <c r="D141" s="106" t="s">
        <v>47</v>
      </c>
      <c r="E141" s="16" t="s">
        <v>366</v>
      </c>
      <c r="G141" s="61"/>
      <c r="H141" s="2" t="s">
        <v>257</v>
      </c>
      <c r="I141" s="61"/>
      <c r="J141" s="5"/>
      <c r="K141" s="5"/>
      <c r="L141" s="5"/>
      <c r="M141" s="5"/>
      <c r="N141" s="28" t="s">
        <v>353</v>
      </c>
      <c r="O141" s="5"/>
      <c r="P141" s="5"/>
      <c r="Q141" s="5"/>
      <c r="R141" s="5"/>
      <c r="S141" s="5"/>
      <c r="T141" s="5"/>
      <c r="U141" s="5"/>
      <c r="V141" s="5"/>
      <c r="W141" s="5"/>
      <c r="X141" s="5"/>
      <c r="Y141" s="5"/>
      <c r="Z141" s="5"/>
      <c r="AA141" s="5"/>
      <c r="AB141" s="5"/>
      <c r="AC141" s="5"/>
      <c r="AD141" s="5"/>
      <c r="AE141" s="5"/>
      <c r="AF141" s="61"/>
      <c r="AG141" s="61"/>
      <c r="AH141" s="61"/>
    </row>
    <row r="142" spans="1:34" ht="27.6">
      <c r="A142" s="6"/>
      <c r="B142" s="6"/>
      <c r="C142" s="6"/>
      <c r="D142" s="106" t="s">
        <v>47</v>
      </c>
      <c r="E142" s="15" t="s">
        <v>367</v>
      </c>
      <c r="G142" s="61"/>
      <c r="H142" s="2" t="s">
        <v>257</v>
      </c>
      <c r="I142" s="61"/>
      <c r="J142" s="5"/>
      <c r="K142" s="5"/>
      <c r="L142" s="5"/>
      <c r="M142" s="5"/>
      <c r="N142" s="28" t="s">
        <v>353</v>
      </c>
      <c r="O142" s="5"/>
      <c r="P142" s="5"/>
      <c r="Q142" s="5"/>
      <c r="R142" s="5"/>
      <c r="S142" s="5"/>
      <c r="T142" s="5"/>
      <c r="U142" s="5"/>
      <c r="V142" s="5"/>
      <c r="W142" s="5"/>
      <c r="X142" s="5"/>
      <c r="Y142" s="5"/>
      <c r="Z142" s="5"/>
      <c r="AA142" s="5"/>
      <c r="AB142" s="5"/>
      <c r="AC142" s="5"/>
      <c r="AD142" s="5"/>
      <c r="AE142" s="5"/>
      <c r="AF142" s="61"/>
      <c r="AG142" s="61"/>
      <c r="AH142" s="61"/>
    </row>
    <row r="143" spans="1:34" ht="27.6">
      <c r="A143" s="6"/>
      <c r="B143" s="6"/>
      <c r="C143" s="6"/>
      <c r="D143" s="106" t="s">
        <v>47</v>
      </c>
      <c r="E143" s="15" t="s">
        <v>368</v>
      </c>
      <c r="G143" s="61"/>
      <c r="H143" s="2" t="s">
        <v>257</v>
      </c>
      <c r="I143" s="61"/>
      <c r="J143" s="5"/>
      <c r="K143" s="5"/>
      <c r="L143" s="5"/>
      <c r="M143" s="5"/>
      <c r="N143" s="28" t="s">
        <v>353</v>
      </c>
      <c r="O143" s="5"/>
      <c r="P143" s="5"/>
      <c r="Q143" s="5"/>
      <c r="R143" s="5"/>
      <c r="S143" s="5"/>
      <c r="T143" s="5"/>
      <c r="U143" s="5"/>
      <c r="V143" s="5"/>
      <c r="W143" s="5"/>
      <c r="X143" s="5"/>
      <c r="Y143" s="5"/>
      <c r="Z143" s="5"/>
      <c r="AA143" s="5"/>
      <c r="AB143" s="5"/>
      <c r="AC143" s="5"/>
      <c r="AD143" s="5"/>
      <c r="AE143" s="5"/>
      <c r="AF143" s="61"/>
      <c r="AG143" s="61"/>
      <c r="AH143" s="61"/>
    </row>
    <row r="144" spans="1:34" ht="27.6">
      <c r="A144" s="6"/>
      <c r="B144" s="6"/>
      <c r="C144" s="6"/>
      <c r="D144" s="106" t="s">
        <v>47</v>
      </c>
      <c r="E144" s="15" t="s">
        <v>369</v>
      </c>
      <c r="G144" s="61"/>
      <c r="H144" s="2" t="s">
        <v>257</v>
      </c>
      <c r="I144" s="61"/>
      <c r="J144" s="5"/>
      <c r="K144" s="5"/>
      <c r="L144" s="5"/>
      <c r="M144" s="5"/>
      <c r="N144" s="28" t="s">
        <v>353</v>
      </c>
      <c r="O144" s="5"/>
      <c r="P144" s="5"/>
      <c r="Q144" s="5"/>
      <c r="R144" s="5"/>
      <c r="S144" s="5"/>
      <c r="T144" s="5"/>
      <c r="U144" s="5"/>
      <c r="V144" s="5"/>
      <c r="W144" s="5"/>
      <c r="X144" s="5"/>
      <c r="Y144" s="5"/>
      <c r="Z144" s="5"/>
      <c r="AA144" s="5"/>
      <c r="AB144" s="5"/>
      <c r="AC144" s="5"/>
      <c r="AD144" s="5"/>
      <c r="AE144" s="5"/>
      <c r="AF144" s="61"/>
      <c r="AG144" s="61"/>
      <c r="AH144" s="61"/>
    </row>
    <row r="145" spans="1:34" ht="27.6">
      <c r="A145" s="6"/>
      <c r="B145" s="6"/>
      <c r="C145" s="6"/>
      <c r="D145" s="106" t="s">
        <v>47</v>
      </c>
      <c r="E145" s="15" t="s">
        <v>370</v>
      </c>
      <c r="G145" s="61"/>
      <c r="H145" s="2" t="s">
        <v>257</v>
      </c>
      <c r="I145" s="61"/>
      <c r="J145" s="5"/>
      <c r="K145" s="5"/>
      <c r="L145" s="5"/>
      <c r="M145" s="5"/>
      <c r="N145" s="28" t="s">
        <v>353</v>
      </c>
      <c r="O145" s="5"/>
      <c r="P145" s="5"/>
      <c r="Q145" s="5"/>
      <c r="R145" s="5"/>
      <c r="S145" s="5"/>
      <c r="T145" s="5"/>
      <c r="U145" s="5"/>
      <c r="V145" s="5"/>
      <c r="W145" s="5"/>
      <c r="X145" s="5"/>
      <c r="Y145" s="5"/>
      <c r="Z145" s="5"/>
      <c r="AA145" s="5"/>
      <c r="AB145" s="5"/>
      <c r="AC145" s="5"/>
      <c r="AD145" s="5"/>
      <c r="AE145" s="5"/>
      <c r="AF145" s="61"/>
      <c r="AG145" s="61"/>
      <c r="AH145" s="61"/>
    </row>
    <row r="146" spans="1:34" ht="40.5" customHeight="1">
      <c r="A146" s="123"/>
      <c r="B146" s="123"/>
      <c r="C146" s="123"/>
      <c r="D146" s="124" t="s">
        <v>47</v>
      </c>
      <c r="E146" s="2" t="s">
        <v>371</v>
      </c>
      <c r="G146" s="9" t="s">
        <v>317</v>
      </c>
      <c r="H146" s="2" t="s">
        <v>257</v>
      </c>
      <c r="I146" s="61"/>
      <c r="J146" s="5"/>
      <c r="K146" s="5" t="s">
        <v>372</v>
      </c>
      <c r="L146" s="5">
        <v>6200000</v>
      </c>
      <c r="M146" s="5"/>
      <c r="N146" s="28"/>
      <c r="O146" s="109"/>
      <c r="P146" s="109"/>
      <c r="Q146" s="109"/>
      <c r="R146" s="109"/>
      <c r="S146" s="109"/>
      <c r="T146" s="109"/>
      <c r="U146" s="109"/>
      <c r="V146" s="109"/>
      <c r="W146" s="109"/>
      <c r="X146" s="109"/>
      <c r="Y146" s="109"/>
      <c r="Z146" s="109"/>
      <c r="AA146" s="109"/>
      <c r="AB146" s="109"/>
      <c r="AC146" s="109"/>
      <c r="AD146" s="109"/>
      <c r="AE146" s="109"/>
      <c r="AF146" s="61"/>
      <c r="AH146" s="61"/>
    </row>
    <row r="147" spans="1:34" ht="40.5" customHeight="1">
      <c r="A147" s="123"/>
      <c r="B147" s="123"/>
      <c r="C147" s="123"/>
      <c r="D147" s="124" t="s">
        <v>47</v>
      </c>
      <c r="E147" s="2" t="s">
        <v>373</v>
      </c>
      <c r="G147" s="9" t="s">
        <v>317</v>
      </c>
      <c r="H147" s="2" t="s">
        <v>257</v>
      </c>
      <c r="I147" s="61"/>
      <c r="J147" s="5"/>
      <c r="K147" s="5" t="s">
        <v>372</v>
      </c>
      <c r="L147" s="5">
        <v>2800000</v>
      </c>
      <c r="M147" s="5"/>
      <c r="N147" s="28"/>
      <c r="O147" s="109"/>
      <c r="P147" s="109"/>
      <c r="Q147" s="109"/>
      <c r="R147" s="109"/>
      <c r="S147" s="109"/>
      <c r="T147" s="109"/>
      <c r="U147" s="109"/>
      <c r="V147" s="109"/>
      <c r="W147" s="109"/>
      <c r="X147" s="109"/>
      <c r="Y147" s="109"/>
      <c r="Z147" s="109"/>
      <c r="AA147" s="109"/>
      <c r="AB147" s="109"/>
      <c r="AC147" s="109"/>
      <c r="AD147" s="109"/>
      <c r="AE147" s="109"/>
      <c r="AF147" s="61"/>
      <c r="AH147" s="61"/>
    </row>
    <row r="148" spans="1:34" ht="40.5" customHeight="1">
      <c r="A148" s="123"/>
      <c r="B148" s="123"/>
      <c r="C148" s="123"/>
      <c r="D148" s="124"/>
      <c r="E148" s="2" t="s">
        <v>374</v>
      </c>
      <c r="G148" s="61"/>
      <c r="H148" s="2" t="s">
        <v>257</v>
      </c>
      <c r="I148" s="61"/>
      <c r="J148" s="5" t="s">
        <v>361</v>
      </c>
      <c r="K148" s="5" t="s">
        <v>372</v>
      </c>
      <c r="L148" s="5">
        <v>13500000</v>
      </c>
      <c r="M148" s="5"/>
      <c r="N148" s="28"/>
      <c r="O148" s="109"/>
      <c r="P148" s="109"/>
      <c r="Q148" s="109"/>
      <c r="R148" s="109"/>
      <c r="S148" s="109"/>
      <c r="T148" s="109"/>
      <c r="U148" s="109"/>
      <c r="V148" s="109"/>
      <c r="W148" s="109"/>
      <c r="X148" s="109"/>
      <c r="Y148" s="109"/>
      <c r="Z148" s="109"/>
      <c r="AA148" s="109"/>
      <c r="AB148" s="109"/>
      <c r="AC148" s="109"/>
      <c r="AD148" s="109"/>
      <c r="AE148" s="109"/>
      <c r="AF148" s="61"/>
      <c r="AH148" s="61"/>
    </row>
    <row r="149" spans="1:34" ht="40.5" customHeight="1">
      <c r="A149" s="123"/>
      <c r="B149" s="123"/>
      <c r="C149" s="123"/>
      <c r="D149" s="124"/>
      <c r="E149" s="2" t="s">
        <v>375</v>
      </c>
      <c r="G149" s="61"/>
      <c r="H149" s="2" t="s">
        <v>257</v>
      </c>
      <c r="I149" s="61"/>
      <c r="J149" s="5"/>
      <c r="K149" s="5"/>
      <c r="L149" s="5"/>
      <c r="M149" s="5"/>
      <c r="N149" s="28"/>
      <c r="O149" s="109"/>
      <c r="P149" s="109"/>
      <c r="Q149" s="109"/>
      <c r="R149" s="109"/>
      <c r="S149" s="109"/>
      <c r="T149" s="109"/>
      <c r="U149" s="109"/>
      <c r="V149" s="109"/>
      <c r="W149" s="109"/>
      <c r="X149" s="109"/>
      <c r="Y149" s="109"/>
      <c r="Z149" s="109"/>
      <c r="AA149" s="109"/>
      <c r="AB149" s="109"/>
      <c r="AC149" s="109"/>
      <c r="AD149" s="109"/>
      <c r="AE149" s="109"/>
      <c r="AF149" s="61"/>
      <c r="AH149" s="61"/>
    </row>
    <row r="150" spans="1:34" ht="55.15" hidden="1">
      <c r="B150" t="s">
        <v>376</v>
      </c>
      <c r="E150" s="125" t="s">
        <v>377</v>
      </c>
      <c r="H150" s="2"/>
      <c r="I150" t="s">
        <v>378</v>
      </c>
    </row>
    <row r="151" spans="1:34" ht="41.45" hidden="1">
      <c r="B151" t="s">
        <v>376</v>
      </c>
      <c r="E151" s="15" t="s">
        <v>379</v>
      </c>
      <c r="I151" t="s">
        <v>380</v>
      </c>
    </row>
    <row r="152" spans="1:34" ht="27.6" hidden="1">
      <c r="B152" t="s">
        <v>376</v>
      </c>
      <c r="E152" s="15" t="s">
        <v>381</v>
      </c>
      <c r="I152" t="s">
        <v>382</v>
      </c>
    </row>
    <row r="153" spans="1:34" ht="27.6" hidden="1">
      <c r="B153" t="s">
        <v>376</v>
      </c>
      <c r="E153" s="15" t="s">
        <v>383</v>
      </c>
      <c r="I153" t="s">
        <v>384</v>
      </c>
    </row>
    <row r="154" spans="1:34" ht="41.45" hidden="1">
      <c r="B154" t="s">
        <v>376</v>
      </c>
      <c r="E154" s="15" t="s">
        <v>385</v>
      </c>
      <c r="I154" t="s">
        <v>386</v>
      </c>
    </row>
    <row r="155" spans="1:34" ht="27.6" hidden="1">
      <c r="B155" t="s">
        <v>376</v>
      </c>
      <c r="E155" s="15" t="s">
        <v>387</v>
      </c>
      <c r="I155" t="s">
        <v>388</v>
      </c>
    </row>
    <row r="156" spans="1:34" ht="41.45" hidden="1">
      <c r="B156" t="s">
        <v>376</v>
      </c>
      <c r="E156" s="15" t="s">
        <v>389</v>
      </c>
      <c r="I156" t="s">
        <v>390</v>
      </c>
    </row>
    <row r="157" spans="1:34" ht="41.45" hidden="1">
      <c r="B157" t="s">
        <v>376</v>
      </c>
      <c r="E157" s="15" t="s">
        <v>391</v>
      </c>
      <c r="I157" t="s">
        <v>392</v>
      </c>
    </row>
    <row r="158" spans="1:34" ht="27.6" hidden="1">
      <c r="B158" t="s">
        <v>376</v>
      </c>
      <c r="E158" s="15" t="s">
        <v>393</v>
      </c>
      <c r="I158" t="s">
        <v>394</v>
      </c>
    </row>
    <row r="159" spans="1:34" ht="41.45" hidden="1">
      <c r="B159" t="s">
        <v>376</v>
      </c>
      <c r="E159" s="15" t="s">
        <v>395</v>
      </c>
      <c r="I159" t="s">
        <v>396</v>
      </c>
    </row>
    <row r="160" spans="1:34" ht="27.6" hidden="1">
      <c r="B160" t="s">
        <v>376</v>
      </c>
      <c r="E160" s="15" t="s">
        <v>397</v>
      </c>
      <c r="I160" t="s">
        <v>398</v>
      </c>
    </row>
    <row r="161" spans="2:9" ht="55.15" hidden="1">
      <c r="B161" t="s">
        <v>376</v>
      </c>
      <c r="E161" s="15" t="s">
        <v>399</v>
      </c>
      <c r="I161" t="s">
        <v>400</v>
      </c>
    </row>
    <row r="162" spans="2:9" ht="55.15" hidden="1">
      <c r="B162" t="s">
        <v>376</v>
      </c>
      <c r="E162" s="15" t="s">
        <v>401</v>
      </c>
      <c r="I162" t="s">
        <v>402</v>
      </c>
    </row>
    <row r="163" spans="2:9" ht="27.6" hidden="1">
      <c r="B163" t="s">
        <v>376</v>
      </c>
      <c r="E163" s="15" t="s">
        <v>403</v>
      </c>
      <c r="I163" t="s">
        <v>404</v>
      </c>
    </row>
    <row r="164" spans="2:9" ht="27.6" hidden="1">
      <c r="B164" t="s">
        <v>376</v>
      </c>
      <c r="E164" s="15" t="s">
        <v>405</v>
      </c>
      <c r="I164" t="s">
        <v>406</v>
      </c>
    </row>
    <row r="165" spans="2:9" ht="41.45" hidden="1">
      <c r="B165" t="s">
        <v>376</v>
      </c>
      <c r="E165" s="15" t="s">
        <v>407</v>
      </c>
      <c r="I165" t="s">
        <v>408</v>
      </c>
    </row>
    <row r="166" spans="2:9" ht="27.6" hidden="1">
      <c r="B166" t="s">
        <v>376</v>
      </c>
      <c r="E166" s="15" t="s">
        <v>409</v>
      </c>
      <c r="I166" t="s">
        <v>410</v>
      </c>
    </row>
    <row r="167" spans="2:9" ht="27.6" hidden="1">
      <c r="B167" t="s">
        <v>376</v>
      </c>
      <c r="E167" s="15" t="s">
        <v>411</v>
      </c>
      <c r="I167" t="s">
        <v>412</v>
      </c>
    </row>
    <row r="168" spans="2:9" hidden="1">
      <c r="B168" t="s">
        <v>376</v>
      </c>
      <c r="E168" s="15" t="s">
        <v>413</v>
      </c>
      <c r="I168" t="s">
        <v>414</v>
      </c>
    </row>
    <row r="169" spans="2:9" ht="41.45" hidden="1">
      <c r="B169" t="s">
        <v>376</v>
      </c>
      <c r="E169" s="15" t="s">
        <v>415</v>
      </c>
      <c r="I169" t="s">
        <v>416</v>
      </c>
    </row>
    <row r="170" spans="2:9" ht="69" hidden="1">
      <c r="B170" t="s">
        <v>376</v>
      </c>
      <c r="E170" s="15" t="s">
        <v>417</v>
      </c>
      <c r="I170" t="s">
        <v>418</v>
      </c>
    </row>
    <row r="171" spans="2:9" ht="55.15" hidden="1">
      <c r="B171" t="s">
        <v>376</v>
      </c>
      <c r="E171" s="15" t="s">
        <v>419</v>
      </c>
      <c r="I171" t="s">
        <v>420</v>
      </c>
    </row>
    <row r="172" spans="2:9" ht="27.6" hidden="1">
      <c r="B172" t="s">
        <v>376</v>
      </c>
      <c r="E172" s="15" t="s">
        <v>421</v>
      </c>
      <c r="I172" t="s">
        <v>422</v>
      </c>
    </row>
    <row r="173" spans="2:9" ht="27.6" hidden="1">
      <c r="B173" t="s">
        <v>376</v>
      </c>
      <c r="E173" s="15" t="s">
        <v>423</v>
      </c>
      <c r="I173" t="s">
        <v>424</v>
      </c>
    </row>
    <row r="174" spans="2:9" ht="41.45" hidden="1">
      <c r="B174" t="s">
        <v>376</v>
      </c>
      <c r="E174" s="15" t="s">
        <v>425</v>
      </c>
      <c r="I174" t="s">
        <v>426</v>
      </c>
    </row>
    <row r="175" spans="2:9" ht="41.45" hidden="1">
      <c r="B175" t="s">
        <v>376</v>
      </c>
      <c r="E175" s="15" t="s">
        <v>427</v>
      </c>
      <c r="I175" t="s">
        <v>428</v>
      </c>
    </row>
    <row r="176" spans="2:9" ht="55.15" hidden="1">
      <c r="B176" t="s">
        <v>376</v>
      </c>
      <c r="E176" s="15" t="s">
        <v>429</v>
      </c>
      <c r="I176" t="s">
        <v>430</v>
      </c>
    </row>
    <row r="177" spans="2:9" ht="27.6" hidden="1">
      <c r="B177" t="s">
        <v>376</v>
      </c>
      <c r="E177" s="15" t="s">
        <v>431</v>
      </c>
      <c r="I177" t="s">
        <v>432</v>
      </c>
    </row>
    <row r="178" spans="2:9" ht="55.15" hidden="1">
      <c r="B178" t="s">
        <v>376</v>
      </c>
      <c r="E178" s="15" t="s">
        <v>433</v>
      </c>
      <c r="I178" t="s">
        <v>434</v>
      </c>
    </row>
    <row r="179" spans="2:9" ht="27.6" hidden="1">
      <c r="B179" t="s">
        <v>376</v>
      </c>
      <c r="E179" s="15" t="s">
        <v>435</v>
      </c>
      <c r="I179" t="s">
        <v>436</v>
      </c>
    </row>
    <row r="180" spans="2:9" ht="41.45" hidden="1">
      <c r="B180" t="s">
        <v>376</v>
      </c>
      <c r="E180" s="15" t="s">
        <v>437</v>
      </c>
      <c r="I180" t="s">
        <v>438</v>
      </c>
    </row>
    <row r="181" spans="2:9" ht="27.6" hidden="1">
      <c r="B181" t="s">
        <v>376</v>
      </c>
      <c r="E181" s="15" t="s">
        <v>439</v>
      </c>
      <c r="I181" t="s">
        <v>440</v>
      </c>
    </row>
    <row r="182" spans="2:9" ht="55.15" hidden="1">
      <c r="B182" t="s">
        <v>376</v>
      </c>
      <c r="E182" s="15" t="s">
        <v>441</v>
      </c>
      <c r="I182" t="s">
        <v>442</v>
      </c>
    </row>
    <row r="183" spans="2:9" ht="41.45" hidden="1">
      <c r="B183" t="s">
        <v>376</v>
      </c>
      <c r="E183" s="15" t="s">
        <v>443</v>
      </c>
      <c r="I183" t="s">
        <v>444</v>
      </c>
    </row>
    <row r="184" spans="2:9" ht="27.6" hidden="1">
      <c r="B184" t="s">
        <v>445</v>
      </c>
      <c r="E184" s="15" t="s">
        <v>446</v>
      </c>
      <c r="G184" t="s">
        <v>447</v>
      </c>
      <c r="I184" t="s">
        <v>448</v>
      </c>
    </row>
    <row r="185" spans="2:9" ht="27.6" hidden="1">
      <c r="B185" t="s">
        <v>445</v>
      </c>
      <c r="E185" s="15" t="s">
        <v>446</v>
      </c>
      <c r="G185" t="s">
        <v>447</v>
      </c>
      <c r="I185" t="s">
        <v>448</v>
      </c>
    </row>
    <row r="186" spans="2:9" ht="27.6" hidden="1">
      <c r="B186" t="s">
        <v>445</v>
      </c>
      <c r="E186" s="15" t="s">
        <v>449</v>
      </c>
      <c r="G186" t="s">
        <v>447</v>
      </c>
      <c r="I186" t="s">
        <v>448</v>
      </c>
    </row>
    <row r="187" spans="2:9" ht="27.6" hidden="1">
      <c r="B187" t="s">
        <v>445</v>
      </c>
      <c r="E187" s="15" t="s">
        <v>450</v>
      </c>
      <c r="G187" t="s">
        <v>447</v>
      </c>
      <c r="I187" t="s">
        <v>448</v>
      </c>
    </row>
    <row r="188" spans="2:9" ht="41.45" hidden="1">
      <c r="B188" t="s">
        <v>445</v>
      </c>
      <c r="E188" s="15" t="s">
        <v>451</v>
      </c>
      <c r="G188" t="s">
        <v>447</v>
      </c>
      <c r="I188" t="s">
        <v>448</v>
      </c>
    </row>
    <row r="189" spans="2:9" ht="69" hidden="1">
      <c r="B189" t="s">
        <v>445</v>
      </c>
      <c r="E189" s="15" t="s">
        <v>452</v>
      </c>
      <c r="G189" t="s">
        <v>447</v>
      </c>
      <c r="I189" t="s">
        <v>448</v>
      </c>
    </row>
    <row r="190" spans="2:9" ht="82.9" hidden="1">
      <c r="B190" t="s">
        <v>445</v>
      </c>
      <c r="E190" s="15" t="s">
        <v>453</v>
      </c>
      <c r="G190" t="s">
        <v>447</v>
      </c>
      <c r="I190" t="s">
        <v>448</v>
      </c>
    </row>
    <row r="191" spans="2:9" ht="41.45" hidden="1">
      <c r="B191" t="s">
        <v>445</v>
      </c>
      <c r="E191" s="15" t="s">
        <v>454</v>
      </c>
      <c r="G191" t="s">
        <v>447</v>
      </c>
      <c r="I191" t="s">
        <v>448</v>
      </c>
    </row>
    <row r="192" spans="2:9" ht="41.45" hidden="1">
      <c r="B192" t="s">
        <v>445</v>
      </c>
      <c r="E192" s="15" t="s">
        <v>455</v>
      </c>
      <c r="G192" t="s">
        <v>447</v>
      </c>
      <c r="I192" t="s">
        <v>448</v>
      </c>
    </row>
    <row r="193" spans="2:9" ht="55.15" hidden="1">
      <c r="B193" t="s">
        <v>445</v>
      </c>
      <c r="E193" s="15" t="s">
        <v>456</v>
      </c>
      <c r="G193" t="s">
        <v>447</v>
      </c>
      <c r="I193" t="s">
        <v>448</v>
      </c>
    </row>
    <row r="194" spans="2:9" ht="41.45" hidden="1">
      <c r="B194" t="s">
        <v>445</v>
      </c>
      <c r="E194" s="15" t="s">
        <v>457</v>
      </c>
      <c r="G194" t="s">
        <v>447</v>
      </c>
      <c r="I194" t="s">
        <v>448</v>
      </c>
    </row>
    <row r="195" spans="2:9" ht="27.6" hidden="1">
      <c r="B195" t="s">
        <v>445</v>
      </c>
      <c r="E195" s="15" t="s">
        <v>458</v>
      </c>
      <c r="G195" t="s">
        <v>459</v>
      </c>
      <c r="I195" t="s">
        <v>448</v>
      </c>
    </row>
    <row r="196" spans="2:9" ht="69" hidden="1">
      <c r="B196" t="s">
        <v>445</v>
      </c>
      <c r="E196" s="15" t="s">
        <v>452</v>
      </c>
      <c r="G196" t="s">
        <v>459</v>
      </c>
      <c r="I196" t="s">
        <v>448</v>
      </c>
    </row>
    <row r="197" spans="2:9" ht="82.9" hidden="1">
      <c r="B197" t="s">
        <v>445</v>
      </c>
      <c r="E197" s="15" t="s">
        <v>453</v>
      </c>
      <c r="G197" t="s">
        <v>459</v>
      </c>
      <c r="I197" t="s">
        <v>448</v>
      </c>
    </row>
    <row r="198" spans="2:9" ht="41.45" hidden="1">
      <c r="B198" t="s">
        <v>445</v>
      </c>
      <c r="E198" s="15" t="s">
        <v>457</v>
      </c>
      <c r="G198" t="s">
        <v>459</v>
      </c>
      <c r="I198" t="s">
        <v>448</v>
      </c>
    </row>
    <row r="199" spans="2:9" hidden="1">
      <c r="B199" t="s">
        <v>445</v>
      </c>
      <c r="E199" s="15" t="s">
        <v>460</v>
      </c>
      <c r="G199" t="s">
        <v>461</v>
      </c>
      <c r="I199" t="s">
        <v>448</v>
      </c>
    </row>
    <row r="200" spans="2:9" ht="27.6" hidden="1">
      <c r="B200" t="s">
        <v>445</v>
      </c>
      <c r="E200" s="15" t="s">
        <v>446</v>
      </c>
      <c r="G200" t="s">
        <v>461</v>
      </c>
      <c r="I200" t="s">
        <v>448</v>
      </c>
    </row>
    <row r="201" spans="2:9" ht="27.6" hidden="1">
      <c r="B201" t="s">
        <v>445</v>
      </c>
      <c r="E201" s="15" t="s">
        <v>449</v>
      </c>
      <c r="G201" t="s">
        <v>461</v>
      </c>
      <c r="I201" t="s">
        <v>448</v>
      </c>
    </row>
    <row r="202" spans="2:9" ht="27.6" hidden="1">
      <c r="B202" t="s">
        <v>445</v>
      </c>
      <c r="E202" s="15" t="s">
        <v>450</v>
      </c>
      <c r="G202" t="s">
        <v>461</v>
      </c>
      <c r="I202" t="s">
        <v>448</v>
      </c>
    </row>
    <row r="203" spans="2:9" ht="41.45" hidden="1">
      <c r="B203" t="s">
        <v>445</v>
      </c>
      <c r="E203" s="15" t="s">
        <v>462</v>
      </c>
      <c r="G203" t="s">
        <v>461</v>
      </c>
      <c r="I203" t="s">
        <v>448</v>
      </c>
    </row>
    <row r="204" spans="2:9" ht="69" hidden="1">
      <c r="B204" t="s">
        <v>445</v>
      </c>
      <c r="E204" s="15" t="s">
        <v>452</v>
      </c>
      <c r="G204" t="s">
        <v>461</v>
      </c>
      <c r="I204" t="s">
        <v>448</v>
      </c>
    </row>
    <row r="205" spans="2:9" ht="82.9" hidden="1">
      <c r="B205" t="s">
        <v>445</v>
      </c>
      <c r="E205" s="15" t="s">
        <v>453</v>
      </c>
      <c r="G205" t="s">
        <v>461</v>
      </c>
      <c r="I205" t="s">
        <v>448</v>
      </c>
    </row>
    <row r="206" spans="2:9" ht="55.15" hidden="1">
      <c r="B206" t="s">
        <v>445</v>
      </c>
      <c r="E206" s="15" t="s">
        <v>456</v>
      </c>
      <c r="G206" t="s">
        <v>461</v>
      </c>
      <c r="I206" t="s">
        <v>448</v>
      </c>
    </row>
    <row r="207" spans="2:9" ht="41.45" hidden="1">
      <c r="B207" t="s">
        <v>445</v>
      </c>
      <c r="E207" s="15" t="s">
        <v>463</v>
      </c>
      <c r="G207" t="s">
        <v>464</v>
      </c>
      <c r="I207" t="s">
        <v>448</v>
      </c>
    </row>
    <row r="208" spans="2:9" ht="27.6" hidden="1">
      <c r="B208" t="s">
        <v>445</v>
      </c>
      <c r="E208" s="15" t="s">
        <v>458</v>
      </c>
      <c r="G208" t="s">
        <v>464</v>
      </c>
      <c r="I208" t="s">
        <v>448</v>
      </c>
    </row>
    <row r="209" spans="2:9" ht="41.45" hidden="1">
      <c r="B209" t="s">
        <v>445</v>
      </c>
      <c r="E209" s="15" t="s">
        <v>451</v>
      </c>
      <c r="G209" t="s">
        <v>464</v>
      </c>
      <c r="I209" t="s">
        <v>448</v>
      </c>
    </row>
    <row r="210" spans="2:9" ht="69" hidden="1">
      <c r="B210" t="s">
        <v>445</v>
      </c>
      <c r="E210" s="15" t="s">
        <v>452</v>
      </c>
      <c r="G210" t="s">
        <v>464</v>
      </c>
      <c r="I210" t="s">
        <v>448</v>
      </c>
    </row>
    <row r="211" spans="2:9" ht="82.9" hidden="1">
      <c r="B211" t="s">
        <v>445</v>
      </c>
      <c r="E211" s="15" t="s">
        <v>453</v>
      </c>
      <c r="G211" t="s">
        <v>464</v>
      </c>
      <c r="I211" t="s">
        <v>448</v>
      </c>
    </row>
    <row r="212" spans="2:9" ht="27.6" hidden="1">
      <c r="B212" t="s">
        <v>445</v>
      </c>
      <c r="E212" s="15" t="s">
        <v>446</v>
      </c>
      <c r="G212" t="s">
        <v>465</v>
      </c>
      <c r="I212" t="s">
        <v>448</v>
      </c>
    </row>
    <row r="213" spans="2:9" ht="27.6" hidden="1">
      <c r="B213" t="s">
        <v>445</v>
      </c>
      <c r="E213" s="15" t="s">
        <v>449</v>
      </c>
      <c r="G213" t="s">
        <v>465</v>
      </c>
      <c r="I213" t="s">
        <v>448</v>
      </c>
    </row>
    <row r="214" spans="2:9" ht="41.45" hidden="1">
      <c r="B214" t="s">
        <v>445</v>
      </c>
      <c r="E214" s="15" t="s">
        <v>462</v>
      </c>
      <c r="G214" t="s">
        <v>465</v>
      </c>
      <c r="I214" t="s">
        <v>448</v>
      </c>
    </row>
    <row r="215" spans="2:9" ht="82.9" hidden="1">
      <c r="B215" t="s">
        <v>445</v>
      </c>
      <c r="E215" s="15" t="s">
        <v>453</v>
      </c>
      <c r="G215" t="s">
        <v>465</v>
      </c>
      <c r="I215" t="s">
        <v>448</v>
      </c>
    </row>
    <row r="216" spans="2:9" ht="41.45" hidden="1">
      <c r="B216" t="s">
        <v>445</v>
      </c>
      <c r="E216" s="15" t="s">
        <v>457</v>
      </c>
      <c r="G216" t="s">
        <v>465</v>
      </c>
      <c r="I216" t="s">
        <v>448</v>
      </c>
    </row>
    <row r="217" spans="2:9" ht="41.45" hidden="1">
      <c r="B217" t="s">
        <v>445</v>
      </c>
      <c r="E217" s="15" t="s">
        <v>463</v>
      </c>
      <c r="G217" t="s">
        <v>466</v>
      </c>
      <c r="I217" t="s">
        <v>448</v>
      </c>
    </row>
    <row r="218" spans="2:9" ht="27.6" hidden="1">
      <c r="B218" t="s">
        <v>445</v>
      </c>
      <c r="E218" s="15" t="s">
        <v>446</v>
      </c>
      <c r="G218" t="s">
        <v>466</v>
      </c>
      <c r="I218" t="s">
        <v>448</v>
      </c>
    </row>
    <row r="219" spans="2:9" ht="41.45" hidden="1">
      <c r="B219" t="s">
        <v>445</v>
      </c>
      <c r="E219" s="15" t="s">
        <v>451</v>
      </c>
      <c r="G219" t="s">
        <v>466</v>
      </c>
      <c r="I219" t="s">
        <v>448</v>
      </c>
    </row>
    <row r="220" spans="2:9" ht="82.9" hidden="1">
      <c r="B220" t="s">
        <v>445</v>
      </c>
      <c r="E220" s="15" t="s">
        <v>453</v>
      </c>
      <c r="G220" t="s">
        <v>466</v>
      </c>
      <c r="I220" t="s">
        <v>448</v>
      </c>
    </row>
    <row r="221" spans="2:9" ht="41.45" hidden="1">
      <c r="B221" t="s">
        <v>445</v>
      </c>
      <c r="E221" s="15" t="s">
        <v>457</v>
      </c>
      <c r="G221" t="s">
        <v>466</v>
      </c>
      <c r="I221" t="s">
        <v>448</v>
      </c>
    </row>
    <row r="222" spans="2:9" ht="41.45" hidden="1">
      <c r="B222" t="s">
        <v>445</v>
      </c>
      <c r="E222" s="15" t="s">
        <v>467</v>
      </c>
      <c r="G222" t="s">
        <v>466</v>
      </c>
      <c r="I222" t="s">
        <v>448</v>
      </c>
    </row>
    <row r="223" spans="2:9" ht="41.45" hidden="1">
      <c r="B223" t="s">
        <v>445</v>
      </c>
      <c r="E223" s="15" t="s">
        <v>463</v>
      </c>
      <c r="G223" t="s">
        <v>468</v>
      </c>
      <c r="I223" t="s">
        <v>448</v>
      </c>
    </row>
    <row r="224" spans="2:9" ht="27.6" hidden="1">
      <c r="B224" t="s">
        <v>445</v>
      </c>
      <c r="E224" s="15" t="s">
        <v>458</v>
      </c>
      <c r="G224" t="s">
        <v>468</v>
      </c>
      <c r="I224" t="s">
        <v>448</v>
      </c>
    </row>
    <row r="225" spans="2:9" ht="69" hidden="1">
      <c r="B225" t="s">
        <v>445</v>
      </c>
      <c r="E225" s="15" t="s">
        <v>452</v>
      </c>
      <c r="G225" t="s">
        <v>468</v>
      </c>
      <c r="I225" t="s">
        <v>448</v>
      </c>
    </row>
    <row r="226" spans="2:9" ht="82.9" hidden="1">
      <c r="B226" t="s">
        <v>445</v>
      </c>
      <c r="E226" s="15" t="s">
        <v>453</v>
      </c>
      <c r="G226" t="s">
        <v>468</v>
      </c>
      <c r="I226" t="s">
        <v>448</v>
      </c>
    </row>
  </sheetData>
  <autoFilter ref="A1:AJ226" xr:uid="{00000000-0009-0000-0000-000003000000}">
    <filterColumn colId="7">
      <filters>
        <filter val="Estratégico"/>
      </filters>
    </filterColumn>
  </autoFilter>
  <mergeCells count="27">
    <mergeCell ref="D2:D8"/>
    <mergeCell ref="D14:D26"/>
    <mergeCell ref="D27:D30"/>
    <mergeCell ref="D31:D34"/>
    <mergeCell ref="E35:E38"/>
    <mergeCell ref="D35:D48"/>
    <mergeCell ref="E39:E41"/>
    <mergeCell ref="E42:E48"/>
    <mergeCell ref="D9:D13"/>
    <mergeCell ref="D94:D97"/>
    <mergeCell ref="E60:E69"/>
    <mergeCell ref="E70:E71"/>
    <mergeCell ref="D60:D71"/>
    <mergeCell ref="E72:E74"/>
    <mergeCell ref="D72:D74"/>
    <mergeCell ref="E75:E77"/>
    <mergeCell ref="D75:D77"/>
    <mergeCell ref="E78:E82"/>
    <mergeCell ref="D78:D82"/>
    <mergeCell ref="D83:D85"/>
    <mergeCell ref="D86:D90"/>
    <mergeCell ref="D91:D93"/>
    <mergeCell ref="E57:E59"/>
    <mergeCell ref="D52:D59"/>
    <mergeCell ref="D49:D51"/>
    <mergeCell ref="E49:E51"/>
    <mergeCell ref="E52:E56"/>
  </mergeCells>
  <dataValidations count="2">
    <dataValidation type="list" allowBlank="1" showInputMessage="1" showErrorMessage="1" sqref="AF1:AF1048576" xr:uid="{00000000-0002-0000-0300-000000000000}">
      <formula1>"Idea,Perfil,Prefactibilidad,Factibilidad,En construcción,Ejecutado"</formula1>
    </dataValidation>
    <dataValidation type="list" allowBlank="1" showInputMessage="1" showErrorMessage="1" sqref="C2:C149" xr:uid="{00000000-0002-0000-0300-000001000000}">
      <formula1>"Macroproyecto Rio Norte,Macroproyecto Rio Centro,Macroproyecto Rio Sur,Macroproyecto Trans Santa Elena,Macroproyecto Trans La Iguaná, Macroproyecto Borde Noroccidental,Macriproyecto Borde Nororiental, Plan de desarrollo,Autoridad Ambiental"</formula1>
    </dataValidation>
  </dataValidations>
  <hyperlinks>
    <hyperlink ref="D2:D8" location="'Ficha P1 Norte'!A1" display="Generación del espacio público y los equipamientos" xr:uid="{00000000-0004-0000-0300-000000000000}"/>
    <hyperlink ref="D9:D13" location="'Ficha P2 Vial Norte'!A1" display="Reorganización de la movilidad" xr:uid="{00000000-0004-0000-0300-000001000000}"/>
    <hyperlink ref="D14:D26" location="'Ficha P3 Centro'!A1" display="Recuperación y generación del espacio público y los equipamientos" xr:uid="{00000000-0004-0000-0300-000002000000}"/>
  </hyperlink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11"/>
  <sheetViews>
    <sheetView workbookViewId="0">
      <selection sqref="A1:XFD11"/>
    </sheetView>
  </sheetViews>
  <sheetFormatPr defaultColWidth="11.42578125" defaultRowHeight="13.9"/>
  <sheetData>
    <row r="1" spans="1:32" ht="63.75" customHeight="1">
      <c r="A1" s="1" t="s">
        <v>222</v>
      </c>
      <c r="B1" s="1" t="s">
        <v>223</v>
      </c>
      <c r="C1" s="1" t="s">
        <v>469</v>
      </c>
      <c r="D1" s="1" t="s">
        <v>224</v>
      </c>
      <c r="E1" s="1" t="s">
        <v>470</v>
      </c>
      <c r="F1" s="1" t="s">
        <v>1</v>
      </c>
      <c r="G1" s="1" t="s">
        <v>227</v>
      </c>
      <c r="H1" s="7" t="s">
        <v>229</v>
      </c>
      <c r="I1" s="1" t="s">
        <v>230</v>
      </c>
      <c r="J1" s="1" t="s">
        <v>4</v>
      </c>
      <c r="K1" s="36" t="s">
        <v>231</v>
      </c>
      <c r="L1" s="36" t="s">
        <v>232</v>
      </c>
      <c r="M1" s="36" t="s">
        <v>233</v>
      </c>
      <c r="N1" s="27" t="s">
        <v>234</v>
      </c>
      <c r="O1" s="7" t="s">
        <v>235</v>
      </c>
      <c r="P1" s="7" t="s">
        <v>236</v>
      </c>
      <c r="Q1" s="7" t="s">
        <v>237</v>
      </c>
      <c r="R1" s="7" t="s">
        <v>238</v>
      </c>
      <c r="S1" s="7" t="s">
        <v>239</v>
      </c>
      <c r="T1" s="11" t="s">
        <v>240</v>
      </c>
      <c r="U1" s="10" t="s">
        <v>241</v>
      </c>
      <c r="V1" s="10" t="s">
        <v>242</v>
      </c>
      <c r="W1" s="12" t="s">
        <v>243</v>
      </c>
      <c r="X1" s="12" t="s">
        <v>244</v>
      </c>
      <c r="Y1" s="12" t="s">
        <v>245</v>
      </c>
      <c r="Z1" s="12" t="s">
        <v>246</v>
      </c>
      <c r="AA1" s="12" t="s">
        <v>247</v>
      </c>
      <c r="AB1" s="12" t="s">
        <v>248</v>
      </c>
      <c r="AC1" s="12" t="s">
        <v>249</v>
      </c>
      <c r="AD1" s="12" t="s">
        <v>250</v>
      </c>
      <c r="AE1" s="12" t="s">
        <v>251</v>
      </c>
      <c r="AF1" s="12" t="s">
        <v>252</v>
      </c>
    </row>
    <row r="2" spans="1:32" s="41" customFormat="1" ht="124.15">
      <c r="A2" s="26"/>
      <c r="B2" s="26" t="s">
        <v>254</v>
      </c>
      <c r="C2" s="26"/>
      <c r="D2" s="26"/>
      <c r="E2" s="38" t="s">
        <v>10</v>
      </c>
      <c r="F2" s="26" t="s">
        <v>29</v>
      </c>
      <c r="G2" s="26" t="s">
        <v>30</v>
      </c>
      <c r="H2" s="39" t="s">
        <v>297</v>
      </c>
      <c r="I2" s="26" t="s">
        <v>19</v>
      </c>
      <c r="J2" s="26" t="s">
        <v>31</v>
      </c>
      <c r="K2" s="26"/>
      <c r="L2" s="26"/>
      <c r="M2" s="26"/>
      <c r="N2" s="40"/>
      <c r="O2" s="26"/>
      <c r="P2" s="26"/>
      <c r="Q2" s="26"/>
      <c r="R2" s="26"/>
      <c r="S2" s="26"/>
      <c r="T2" s="26"/>
      <c r="U2" s="26"/>
      <c r="V2" s="26"/>
      <c r="W2" s="26"/>
      <c r="X2" s="26"/>
      <c r="Y2" s="26"/>
      <c r="Z2" s="26"/>
      <c r="AA2" s="26"/>
      <c r="AB2" s="26"/>
      <c r="AC2" s="26"/>
      <c r="AD2" s="26"/>
      <c r="AE2" s="26"/>
    </row>
    <row r="3" spans="1:32" s="41" customFormat="1" ht="193.15">
      <c r="A3" s="26"/>
      <c r="B3" s="26" t="s">
        <v>254</v>
      </c>
      <c r="C3" s="26"/>
      <c r="D3" s="26"/>
      <c r="E3" s="38" t="s">
        <v>10</v>
      </c>
      <c r="F3" s="26" t="s">
        <v>36</v>
      </c>
      <c r="G3" s="26" t="s">
        <v>37</v>
      </c>
      <c r="H3" s="39" t="s">
        <v>297</v>
      </c>
      <c r="I3" s="26" t="s">
        <v>19</v>
      </c>
      <c r="J3" s="26" t="s">
        <v>20</v>
      </c>
      <c r="K3" s="26"/>
      <c r="L3" s="26"/>
      <c r="M3" s="26"/>
      <c r="N3" s="40"/>
      <c r="O3" s="26"/>
      <c r="P3" s="26"/>
      <c r="Q3" s="26"/>
      <c r="R3" s="26"/>
      <c r="S3" s="26"/>
      <c r="T3" s="26"/>
      <c r="U3" s="26"/>
      <c r="V3" s="26"/>
      <c r="W3" s="26"/>
      <c r="X3" s="26"/>
      <c r="Y3" s="26"/>
      <c r="Z3" s="26"/>
      <c r="AA3" s="26"/>
      <c r="AB3" s="26"/>
      <c r="AC3" s="26"/>
      <c r="AD3" s="26"/>
      <c r="AE3" s="26"/>
    </row>
    <row r="4" spans="1:32" s="41" customFormat="1" ht="124.15">
      <c r="A4" s="26" t="s">
        <v>278</v>
      </c>
      <c r="B4" s="26" t="s">
        <v>254</v>
      </c>
      <c r="C4" s="26"/>
      <c r="D4" s="26"/>
      <c r="E4" s="38" t="s">
        <v>10</v>
      </c>
      <c r="F4" s="26" t="s">
        <v>39</v>
      </c>
      <c r="G4" s="26" t="s">
        <v>40</v>
      </c>
      <c r="H4" s="39" t="s">
        <v>257</v>
      </c>
      <c r="I4" s="26" t="s">
        <v>41</v>
      </c>
      <c r="J4" s="26" t="s">
        <v>20</v>
      </c>
      <c r="K4" s="26"/>
      <c r="L4" s="26"/>
      <c r="M4" s="26"/>
      <c r="N4" s="40"/>
      <c r="O4" s="26"/>
      <c r="P4" s="26"/>
      <c r="Q4" s="26"/>
      <c r="R4" s="26"/>
      <c r="S4" s="26"/>
      <c r="T4" s="26"/>
      <c r="U4" s="26"/>
      <c r="V4" s="26"/>
      <c r="W4" s="26"/>
      <c r="X4" s="26"/>
      <c r="Y4" s="26"/>
      <c r="Z4" s="26"/>
      <c r="AA4" s="26"/>
      <c r="AB4" s="26"/>
      <c r="AC4" s="26"/>
      <c r="AD4" s="26"/>
      <c r="AE4" s="26"/>
    </row>
    <row r="5" spans="1:32" s="41" customFormat="1" ht="28.5" customHeight="1">
      <c r="A5" s="26"/>
      <c r="B5" s="26" t="s">
        <v>254</v>
      </c>
      <c r="C5" s="26"/>
      <c r="D5" s="26"/>
      <c r="E5" s="38" t="s">
        <v>61</v>
      </c>
      <c r="F5" s="26" t="s">
        <v>62</v>
      </c>
      <c r="G5" s="26" t="s">
        <v>63</v>
      </c>
      <c r="H5" s="39" t="s">
        <v>257</v>
      </c>
      <c r="I5" s="26" t="s">
        <v>19</v>
      </c>
      <c r="J5" s="26" t="s">
        <v>64</v>
      </c>
      <c r="K5" s="26"/>
      <c r="L5" s="26"/>
      <c r="M5" s="26"/>
      <c r="N5" s="40"/>
      <c r="O5" s="26"/>
      <c r="P5" s="26"/>
      <c r="Q5" s="26"/>
      <c r="R5" s="26"/>
      <c r="S5" s="26"/>
      <c r="T5" s="26"/>
      <c r="U5" s="26"/>
      <c r="V5" s="26"/>
      <c r="W5" s="26"/>
      <c r="X5" s="26"/>
      <c r="Y5" s="26"/>
      <c r="Z5" s="26"/>
      <c r="AA5" s="26"/>
      <c r="AB5" s="26"/>
      <c r="AC5" s="26"/>
      <c r="AD5" s="26"/>
      <c r="AE5" s="26"/>
    </row>
    <row r="6" spans="1:32" s="41" customFormat="1" ht="151.9">
      <c r="A6" s="26" t="s">
        <v>471</v>
      </c>
      <c r="B6" s="26" t="s">
        <v>254</v>
      </c>
      <c r="C6" s="26"/>
      <c r="D6" s="26"/>
      <c r="E6" s="38" t="s">
        <v>61</v>
      </c>
      <c r="F6" s="26" t="s">
        <v>66</v>
      </c>
      <c r="G6" s="26" t="s">
        <v>67</v>
      </c>
      <c r="H6" s="39" t="s">
        <v>257</v>
      </c>
      <c r="I6" s="26" t="s">
        <v>19</v>
      </c>
      <c r="J6" s="26" t="s">
        <v>68</v>
      </c>
      <c r="K6" s="26"/>
      <c r="L6" s="26"/>
      <c r="M6" s="26"/>
      <c r="N6" s="40"/>
      <c r="O6" s="26"/>
      <c r="P6" s="26"/>
      <c r="Q6" s="26"/>
      <c r="R6" s="26"/>
      <c r="S6" s="26"/>
      <c r="T6" s="26"/>
      <c r="U6" s="26"/>
      <c r="V6" s="26"/>
      <c r="W6" s="26"/>
      <c r="X6" s="26"/>
      <c r="Y6" s="26"/>
      <c r="Z6" s="26"/>
      <c r="AA6" s="26"/>
      <c r="AB6" s="26"/>
      <c r="AC6" s="26"/>
      <c r="AD6" s="26"/>
      <c r="AE6" s="26"/>
    </row>
    <row r="7" spans="1:32" s="41" customFormat="1" ht="124.15">
      <c r="A7" s="26"/>
      <c r="B7" s="26" t="s">
        <v>254</v>
      </c>
      <c r="C7" s="26"/>
      <c r="D7" s="26"/>
      <c r="E7" s="38" t="s">
        <v>61</v>
      </c>
      <c r="F7" s="26" t="s">
        <v>69</v>
      </c>
      <c r="G7" s="26" t="s">
        <v>70</v>
      </c>
      <c r="H7" s="39" t="s">
        <v>257</v>
      </c>
      <c r="I7" s="26" t="s">
        <v>19</v>
      </c>
      <c r="J7" s="26" t="s">
        <v>62</v>
      </c>
      <c r="K7" s="26"/>
      <c r="L7" s="26"/>
      <c r="M7" s="26"/>
      <c r="N7" s="40"/>
      <c r="O7" s="26"/>
      <c r="P7" s="26"/>
      <c r="Q7" s="26"/>
      <c r="R7" s="26"/>
      <c r="S7" s="26"/>
      <c r="T7" s="26"/>
      <c r="U7" s="26"/>
      <c r="V7" s="26"/>
      <c r="W7" s="26"/>
      <c r="X7" s="26"/>
      <c r="Y7" s="26"/>
      <c r="Z7" s="26"/>
      <c r="AA7" s="26"/>
      <c r="AB7" s="26"/>
      <c r="AC7" s="26"/>
      <c r="AD7" s="26"/>
      <c r="AE7" s="26"/>
    </row>
    <row r="8" spans="1:32" s="41" customFormat="1" ht="96.6">
      <c r="A8" s="26"/>
      <c r="B8" s="26" t="s">
        <v>254</v>
      </c>
      <c r="C8" s="26"/>
      <c r="D8" s="26"/>
      <c r="E8" s="38" t="s">
        <v>61</v>
      </c>
      <c r="F8" s="26" t="s">
        <v>72</v>
      </c>
      <c r="G8" s="26" t="s">
        <v>73</v>
      </c>
      <c r="H8" s="39" t="s">
        <v>257</v>
      </c>
      <c r="I8" s="26" t="s">
        <v>74</v>
      </c>
      <c r="J8" s="26" t="s">
        <v>62</v>
      </c>
      <c r="K8" s="26"/>
      <c r="L8" s="26"/>
      <c r="M8" s="26"/>
      <c r="N8" s="40"/>
      <c r="O8" s="26"/>
      <c r="P8" s="26"/>
      <c r="Q8" s="26"/>
      <c r="R8" s="26"/>
      <c r="S8" s="26"/>
      <c r="T8" s="26"/>
      <c r="U8" s="26"/>
      <c r="V8" s="26"/>
      <c r="W8" s="26"/>
      <c r="X8" s="26"/>
      <c r="Y8" s="26"/>
      <c r="Z8" s="26"/>
      <c r="AA8" s="26"/>
      <c r="AB8" s="26"/>
      <c r="AC8" s="26"/>
      <c r="AD8" s="26"/>
      <c r="AE8" s="26"/>
    </row>
    <row r="9" spans="1:32" s="41" customFormat="1" ht="14.25" customHeight="1">
      <c r="A9" s="26"/>
      <c r="B9" s="26" t="s">
        <v>254</v>
      </c>
      <c r="C9" s="26"/>
      <c r="D9" s="26"/>
      <c r="E9" s="38" t="s">
        <v>61</v>
      </c>
      <c r="F9" s="26" t="s">
        <v>24</v>
      </c>
      <c r="G9" s="26" t="s">
        <v>75</v>
      </c>
      <c r="H9" s="39" t="s">
        <v>257</v>
      </c>
      <c r="I9" s="26" t="s">
        <v>76</v>
      </c>
      <c r="J9" s="26" t="s">
        <v>77</v>
      </c>
      <c r="K9" s="26"/>
      <c r="L9" s="26"/>
      <c r="M9" s="26"/>
      <c r="N9" s="40"/>
      <c r="O9" s="26"/>
      <c r="P9" s="26"/>
      <c r="Q9" s="26"/>
      <c r="R9" s="26"/>
      <c r="S9" s="26"/>
      <c r="T9" s="26"/>
      <c r="U9" s="26"/>
      <c r="V9" s="26"/>
      <c r="W9" s="26"/>
      <c r="X9" s="26"/>
      <c r="Y9" s="26"/>
      <c r="Z9" s="26"/>
      <c r="AA9" s="26"/>
      <c r="AB9" s="26"/>
      <c r="AC9" s="26"/>
      <c r="AD9" s="26"/>
      <c r="AE9" s="26"/>
    </row>
    <row r="10" spans="1:32" s="41" customFormat="1" ht="138">
      <c r="A10" s="26" t="s">
        <v>472</v>
      </c>
      <c r="B10" s="26" t="s">
        <v>254</v>
      </c>
      <c r="C10" s="26"/>
      <c r="D10" s="26"/>
      <c r="E10" s="38" t="s">
        <v>61</v>
      </c>
      <c r="F10" s="26" t="s">
        <v>78</v>
      </c>
      <c r="G10" s="26" t="s">
        <v>79</v>
      </c>
      <c r="H10" s="39" t="s">
        <v>257</v>
      </c>
      <c r="I10" s="26" t="s">
        <v>80</v>
      </c>
      <c r="J10" s="26" t="s">
        <v>81</v>
      </c>
      <c r="K10" s="26"/>
      <c r="L10" s="26"/>
      <c r="M10" s="26"/>
      <c r="N10" s="40"/>
      <c r="O10" s="26"/>
      <c r="P10" s="26"/>
      <c r="Q10" s="26"/>
      <c r="R10" s="26"/>
      <c r="S10" s="26"/>
      <c r="T10" s="26"/>
      <c r="U10" s="26"/>
      <c r="V10" s="26"/>
      <c r="W10" s="26"/>
      <c r="X10" s="26"/>
      <c r="Y10" s="26"/>
      <c r="Z10" s="26"/>
      <c r="AA10" s="26"/>
      <c r="AB10" s="26"/>
      <c r="AC10" s="26"/>
      <c r="AD10" s="26"/>
      <c r="AE10" s="26"/>
    </row>
    <row r="11" spans="1:32" s="41" customFormat="1" ht="82.9">
      <c r="A11" s="26" t="s">
        <v>473</v>
      </c>
      <c r="B11" s="26" t="s">
        <v>254</v>
      </c>
      <c r="C11" s="26"/>
      <c r="D11" s="26"/>
      <c r="E11" s="38" t="s">
        <v>61</v>
      </c>
      <c r="F11" s="26" t="s">
        <v>82</v>
      </c>
      <c r="G11" s="26" t="s">
        <v>83</v>
      </c>
      <c r="H11" s="39" t="s">
        <v>257</v>
      </c>
      <c r="I11" s="26" t="s">
        <v>84</v>
      </c>
      <c r="J11" s="26" t="s">
        <v>85</v>
      </c>
      <c r="K11" s="26"/>
      <c r="L11" s="26"/>
      <c r="M11" s="26"/>
      <c r="N11" s="40"/>
      <c r="O11" s="26"/>
      <c r="P11" s="26"/>
      <c r="Q11" s="26"/>
      <c r="R11" s="26"/>
      <c r="S11" s="26"/>
      <c r="T11" s="26"/>
      <c r="U11" s="26"/>
      <c r="V11" s="26"/>
      <c r="W11" s="26"/>
      <c r="X11" s="26"/>
      <c r="Y11" s="26"/>
      <c r="Z11" s="26"/>
      <c r="AA11" s="26"/>
      <c r="AB11" s="26"/>
      <c r="AC11" s="26"/>
      <c r="AD11" s="26"/>
      <c r="AE11" s="26"/>
    </row>
  </sheetData>
  <dataValidations count="2">
    <dataValidation type="list" allowBlank="1" showInputMessage="1" showErrorMessage="1" sqref="AF1:AF11" xr:uid="{00000000-0002-0000-0400-000000000000}">
      <formula1>"Idea,Perfil,Prefactibilidad,Factibilidad,En construcción,Ejecutado"</formula1>
    </dataValidation>
    <dataValidation type="list" allowBlank="1" showInputMessage="1" showErrorMessage="1" sqref="D2:D11" xr:uid="{00000000-0002-0000-0400-000001000000}">
      <formula1>"Macroproyecto Rio Norte,Macroproyecto Rio Centro,Macroproyecto Rio Sur,Macroproyecto Trans Santa Elena,Macroproyecto Trans La Iguaná, Macroproyecto Borde Noroccidental,Macriproyecto Borde Nororiental, Plan de desarrollo,Autoridad Ambiental"</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7"/>
  <sheetViews>
    <sheetView topLeftCell="A34" workbookViewId="0"/>
  </sheetViews>
  <sheetFormatPr defaultColWidth="11.42578125" defaultRowHeight="13.9"/>
  <sheetData>
    <row r="1" spans="1:1">
      <c r="A1" s="23" t="s">
        <v>474</v>
      </c>
    </row>
    <row r="3" spans="1:1">
      <c r="A3" s="23" t="s">
        <v>475</v>
      </c>
    </row>
    <row r="5" spans="1:1" ht="17.45">
      <c r="A5" s="22" t="s">
        <v>476</v>
      </c>
    </row>
    <row r="6" spans="1:1">
      <c r="A6" s="20"/>
    </row>
    <row r="7" spans="1:1">
      <c r="A7" s="32" t="s">
        <v>477</v>
      </c>
    </row>
    <row r="8" spans="1:1">
      <c r="A8" s="20"/>
    </row>
    <row r="9" spans="1:1">
      <c r="A9" s="32" t="s">
        <v>478</v>
      </c>
    </row>
    <row r="10" spans="1:1">
      <c r="A10" s="20"/>
    </row>
    <row r="11" spans="1:1">
      <c r="A11" s="32" t="s">
        <v>479</v>
      </c>
    </row>
    <row r="15" spans="1:1" ht="17.45">
      <c r="A15" s="22" t="s">
        <v>480</v>
      </c>
    </row>
    <row r="17" spans="1:1">
      <c r="A17" s="23" t="s">
        <v>481</v>
      </c>
    </row>
    <row r="18" spans="1:1">
      <c r="A18" s="20"/>
    </row>
    <row r="19" spans="1:1">
      <c r="A19" s="32" t="s">
        <v>482</v>
      </c>
    </row>
    <row r="20" spans="1:1">
      <c r="A20" s="20"/>
    </row>
    <row r="21" spans="1:1">
      <c r="A21" s="32" t="s">
        <v>483</v>
      </c>
    </row>
    <row r="22" spans="1:1">
      <c r="A22" s="20"/>
    </row>
    <row r="23" spans="1:1">
      <c r="A23" s="32" t="s">
        <v>484</v>
      </c>
    </row>
    <row r="24" spans="1:1">
      <c r="A24" s="20"/>
    </row>
    <row r="25" spans="1:1">
      <c r="A25" s="33"/>
    </row>
    <row r="26" spans="1:1">
      <c r="A26" s="34" t="s">
        <v>485</v>
      </c>
    </row>
    <row r="27" spans="1:1">
      <c r="A27" s="35"/>
    </row>
    <row r="28" spans="1:1">
      <c r="A28" s="34" t="s">
        <v>486</v>
      </c>
    </row>
    <row r="32" spans="1:1" ht="17.45">
      <c r="A32" s="22" t="s">
        <v>487</v>
      </c>
    </row>
    <row r="34" spans="1:2">
      <c r="A34" s="23" t="s">
        <v>488</v>
      </c>
    </row>
    <row r="35" spans="1:2">
      <c r="A35" s="20"/>
    </row>
    <row r="36" spans="1:2">
      <c r="A36" s="32" t="s">
        <v>489</v>
      </c>
    </row>
    <row r="37" spans="1:2">
      <c r="A37" s="20"/>
    </row>
    <row r="38" spans="1:2">
      <c r="A38" s="32" t="s">
        <v>490</v>
      </c>
    </row>
    <row r="40" spans="1:2" ht="17.45">
      <c r="A40" s="22" t="s">
        <v>491</v>
      </c>
    </row>
    <row r="41" spans="1:2" ht="14.45" thickBot="1"/>
    <row r="42" spans="1:2" ht="42" thickBot="1">
      <c r="A42" s="24" t="s">
        <v>492</v>
      </c>
      <c r="B42" s="24" t="s">
        <v>493</v>
      </c>
    </row>
    <row r="43" spans="1:2" ht="42" thickBot="1">
      <c r="A43" s="24" t="s">
        <v>494</v>
      </c>
      <c r="B43" s="25" t="s">
        <v>495</v>
      </c>
    </row>
    <row r="44" spans="1:2" ht="69.599999999999994" thickBot="1">
      <c r="A44" s="24" t="s">
        <v>496</v>
      </c>
      <c r="B44" s="25" t="s">
        <v>497</v>
      </c>
    </row>
    <row r="45" spans="1:2" ht="69.599999999999994" thickBot="1">
      <c r="A45" s="24" t="s">
        <v>498</v>
      </c>
      <c r="B45" s="25" t="s">
        <v>499</v>
      </c>
    </row>
    <row r="46" spans="1:2" ht="55.9" thickBot="1">
      <c r="A46" s="24" t="s">
        <v>500</v>
      </c>
      <c r="B46" s="25" t="s">
        <v>501</v>
      </c>
    </row>
    <row r="47" spans="1:2">
      <c r="A47" s="23" t="s">
        <v>502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E116"/>
  <sheetViews>
    <sheetView topLeftCell="A91" workbookViewId="0">
      <selection activeCell="D26" sqref="D26"/>
    </sheetView>
  </sheetViews>
  <sheetFormatPr defaultColWidth="11.42578125" defaultRowHeight="13.9"/>
  <sheetData>
    <row r="1" spans="3:3">
      <c r="C1" t="s">
        <v>503</v>
      </c>
    </row>
    <row r="3" spans="3:3">
      <c r="C3" t="s">
        <v>504</v>
      </c>
    </row>
    <row r="5" spans="3:3" ht="17.45">
      <c r="C5" s="19" t="s">
        <v>505</v>
      </c>
    </row>
    <row r="7" spans="3:3">
      <c r="C7" t="s">
        <v>506</v>
      </c>
    </row>
    <row r="8" spans="3:3">
      <c r="C8" s="20"/>
    </row>
    <row r="9" spans="3:3">
      <c r="C9" s="21" t="s">
        <v>507</v>
      </c>
    </row>
    <row r="10" spans="3:3">
      <c r="C10" s="20"/>
    </row>
    <row r="11" spans="3:3">
      <c r="C11" s="21" t="s">
        <v>508</v>
      </c>
    </row>
    <row r="12" spans="3:3">
      <c r="C12" s="20"/>
    </row>
    <row r="13" spans="3:3">
      <c r="C13" s="21" t="s">
        <v>509</v>
      </c>
    </row>
    <row r="21" spans="3:5" ht="17.45">
      <c r="C21" s="22" t="s">
        <v>510</v>
      </c>
    </row>
    <row r="23" spans="3:5">
      <c r="C23" s="23" t="s">
        <v>511</v>
      </c>
    </row>
    <row r="24" spans="3:5" ht="14.45" thickBot="1"/>
    <row r="25" spans="3:5" ht="55.9" thickBot="1">
      <c r="C25" s="24" t="s">
        <v>512</v>
      </c>
      <c r="D25" s="24" t="s">
        <v>513</v>
      </c>
      <c r="E25" s="24" t="s">
        <v>514</v>
      </c>
    </row>
    <row r="26" spans="3:5" ht="28.15" thickBot="1">
      <c r="C26" s="24" t="s">
        <v>515</v>
      </c>
      <c r="D26" s="25" t="s">
        <v>516</v>
      </c>
      <c r="E26" s="25" t="s">
        <v>517</v>
      </c>
    </row>
    <row r="27" spans="3:5" ht="42" thickBot="1">
      <c r="C27" s="24" t="s">
        <v>518</v>
      </c>
      <c r="D27" s="25" t="s">
        <v>519</v>
      </c>
      <c r="E27" s="25" t="s">
        <v>520</v>
      </c>
    </row>
    <row r="28" spans="3:5" ht="42" thickBot="1">
      <c r="C28" s="24" t="s">
        <v>521</v>
      </c>
      <c r="D28" s="24" t="s">
        <v>522</v>
      </c>
      <c r="E28" s="24" t="s">
        <v>523</v>
      </c>
    </row>
    <row r="34" spans="3:3">
      <c r="C34" t="s">
        <v>524</v>
      </c>
    </row>
    <row r="36" spans="3:3">
      <c r="C36" t="s">
        <v>525</v>
      </c>
    </row>
    <row r="38" spans="3:3" ht="17.45">
      <c r="C38" s="19" t="s">
        <v>526</v>
      </c>
    </row>
    <row r="40" spans="3:3">
      <c r="C40" t="s">
        <v>527</v>
      </c>
    </row>
    <row r="41" spans="3:3">
      <c r="C41" s="20"/>
    </row>
    <row r="42" spans="3:3">
      <c r="C42" s="20" t="s">
        <v>528</v>
      </c>
    </row>
    <row r="43" spans="3:3">
      <c r="C43" s="20"/>
    </row>
    <row r="44" spans="3:3">
      <c r="C44" s="20" t="s">
        <v>529</v>
      </c>
    </row>
    <row r="46" spans="3:3" ht="17.45">
      <c r="C46" s="19" t="s">
        <v>530</v>
      </c>
    </row>
    <row r="48" spans="3:3">
      <c r="C48" t="s">
        <v>531</v>
      </c>
    </row>
    <row r="49" spans="3:3">
      <c r="C49" s="20"/>
    </row>
    <row r="50" spans="3:3">
      <c r="C50" s="21" t="s">
        <v>532</v>
      </c>
    </row>
    <row r="51" spans="3:3">
      <c r="C51" s="20"/>
    </row>
    <row r="52" spans="3:3">
      <c r="C52" s="21" t="s">
        <v>533</v>
      </c>
    </row>
    <row r="53" spans="3:3">
      <c r="C53" s="20"/>
    </row>
    <row r="54" spans="3:3">
      <c r="C54" s="21" t="s">
        <v>534</v>
      </c>
    </row>
    <row r="55" spans="3:3">
      <c r="C55" s="20"/>
    </row>
    <row r="56" spans="3:3">
      <c r="C56" s="21" t="s">
        <v>535</v>
      </c>
    </row>
    <row r="58" spans="3:3" ht="17.45">
      <c r="C58" s="19" t="s">
        <v>536</v>
      </c>
    </row>
    <row r="60" spans="3:3">
      <c r="C60" t="s">
        <v>537</v>
      </c>
    </row>
    <row r="61" spans="3:3">
      <c r="C61" s="20"/>
    </row>
    <row r="62" spans="3:3">
      <c r="C62" s="21" t="s">
        <v>538</v>
      </c>
    </row>
    <row r="63" spans="3:3">
      <c r="C63" s="20"/>
    </row>
    <row r="64" spans="3:3">
      <c r="C64" s="21" t="s">
        <v>539</v>
      </c>
    </row>
    <row r="66" spans="3:4">
      <c r="C66" t="s">
        <v>540</v>
      </c>
    </row>
    <row r="74" spans="3:4" ht="17.45">
      <c r="C74" s="22" t="s">
        <v>541</v>
      </c>
    </row>
    <row r="75" spans="3:4" ht="14.45" thickBot="1"/>
    <row r="76" spans="3:4" ht="42" thickBot="1">
      <c r="C76" s="24" t="s">
        <v>542</v>
      </c>
      <c r="D76" s="24" t="s">
        <v>543</v>
      </c>
    </row>
    <row r="77" spans="3:4" ht="42" thickBot="1">
      <c r="C77" s="24" t="s">
        <v>544</v>
      </c>
      <c r="D77" s="25" t="s">
        <v>545</v>
      </c>
    </row>
    <row r="78" spans="3:4" ht="28.15" thickBot="1">
      <c r="C78" s="24" t="s">
        <v>546</v>
      </c>
      <c r="D78" s="25" t="s">
        <v>547</v>
      </c>
    </row>
    <row r="79" spans="3:4" ht="55.9" thickBot="1">
      <c r="C79" s="24" t="s">
        <v>548</v>
      </c>
      <c r="D79" s="25" t="s">
        <v>549</v>
      </c>
    </row>
    <row r="80" spans="3:4" ht="55.9" thickBot="1">
      <c r="C80" s="24" t="s">
        <v>550</v>
      </c>
      <c r="D80" s="31">
        <v>56000</v>
      </c>
    </row>
    <row r="84" spans="3:3">
      <c r="C84" t="s">
        <v>551</v>
      </c>
    </row>
    <row r="86" spans="3:3">
      <c r="C86" t="s">
        <v>552</v>
      </c>
    </row>
    <row r="88" spans="3:3" ht="17.45">
      <c r="C88" s="19" t="s">
        <v>553</v>
      </c>
    </row>
    <row r="90" spans="3:3">
      <c r="C90" t="s">
        <v>554</v>
      </c>
    </row>
    <row r="91" spans="3:3">
      <c r="C91" s="20"/>
    </row>
    <row r="92" spans="3:3">
      <c r="C92" s="21" t="s">
        <v>555</v>
      </c>
    </row>
    <row r="93" spans="3:3">
      <c r="C93" s="20"/>
    </row>
    <row r="94" spans="3:3">
      <c r="C94" s="21" t="s">
        <v>556</v>
      </c>
    </row>
    <row r="95" spans="3:3">
      <c r="C95" s="20"/>
    </row>
    <row r="96" spans="3:3">
      <c r="C96" s="21" t="s">
        <v>557</v>
      </c>
    </row>
    <row r="98" spans="3:3" ht="17.45">
      <c r="C98" s="19" t="s">
        <v>558</v>
      </c>
    </row>
    <row r="100" spans="3:3">
      <c r="C100" t="s">
        <v>559</v>
      </c>
    </row>
    <row r="101" spans="3:3">
      <c r="C101" s="20"/>
    </row>
    <row r="102" spans="3:3">
      <c r="C102" s="21" t="s">
        <v>560</v>
      </c>
    </row>
    <row r="103" spans="3:3">
      <c r="C103" s="20"/>
    </row>
    <row r="104" spans="3:3">
      <c r="C104" s="21" t="s">
        <v>561</v>
      </c>
    </row>
    <row r="106" spans="3:3" ht="17.45">
      <c r="C106" s="19" t="s">
        <v>562</v>
      </c>
    </row>
    <row r="108" spans="3:3">
      <c r="C108" t="s">
        <v>563</v>
      </c>
    </row>
    <row r="109" spans="3:3">
      <c r="C109" s="20"/>
    </row>
    <row r="110" spans="3:3">
      <c r="C110" s="21" t="s">
        <v>564</v>
      </c>
    </row>
    <row r="111" spans="3:3">
      <c r="C111" s="20"/>
    </row>
    <row r="112" spans="3:3">
      <c r="C112" s="21" t="s">
        <v>565</v>
      </c>
    </row>
    <row r="113" spans="3:3">
      <c r="C113" s="20"/>
    </row>
    <row r="114" spans="3:3">
      <c r="C114" s="21" t="s">
        <v>566</v>
      </c>
    </row>
    <row r="116" spans="3:3">
      <c r="C116" t="s">
        <v>567</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G21"/>
  <sheetViews>
    <sheetView workbookViewId="0">
      <selection activeCell="B3" sqref="B3"/>
    </sheetView>
  </sheetViews>
  <sheetFormatPr defaultColWidth="11.42578125" defaultRowHeight="13.9"/>
  <cols>
    <col min="3" max="3" width="40.42578125" customWidth="1"/>
    <col min="4" max="4" width="16" bestFit="1" customWidth="1"/>
    <col min="5" max="5" width="14.85546875" bestFit="1" customWidth="1"/>
    <col min="6" max="6" width="18.42578125" customWidth="1"/>
    <col min="7" max="7" width="17.7109375" customWidth="1"/>
  </cols>
  <sheetData>
    <row r="3" spans="2:7" ht="41.45">
      <c r="C3" s="102" t="s">
        <v>568</v>
      </c>
      <c r="D3" s="102" t="s">
        <v>569</v>
      </c>
      <c r="E3" s="102" t="s">
        <v>570</v>
      </c>
      <c r="F3" s="102" t="s">
        <v>571</v>
      </c>
      <c r="G3" s="50" t="s">
        <v>572</v>
      </c>
    </row>
    <row r="4" spans="2:7">
      <c r="B4">
        <v>1</v>
      </c>
      <c r="C4" t="s">
        <v>11</v>
      </c>
      <c r="D4" t="s">
        <v>372</v>
      </c>
      <c r="E4" s="101">
        <v>35000</v>
      </c>
      <c r="F4" s="29">
        <v>226485000000</v>
      </c>
      <c r="G4" s="101">
        <f>+F4/1000000</f>
        <v>226485</v>
      </c>
    </row>
    <row r="5" spans="2:7">
      <c r="B5">
        <v>2</v>
      </c>
      <c r="C5" t="s">
        <v>17</v>
      </c>
      <c r="D5" t="s">
        <v>372</v>
      </c>
      <c r="E5" s="101">
        <v>224000</v>
      </c>
      <c r="F5" s="29">
        <v>1725400000000</v>
      </c>
      <c r="G5" s="101">
        <f t="shared" ref="G5:G21" si="0">+F5/1000000</f>
        <v>1725400</v>
      </c>
    </row>
    <row r="6" spans="2:7">
      <c r="B6">
        <v>3</v>
      </c>
      <c r="C6" t="s">
        <v>22</v>
      </c>
      <c r="D6" t="s">
        <v>372</v>
      </c>
      <c r="E6" s="101">
        <v>20700</v>
      </c>
      <c r="F6" s="29">
        <v>99981000000</v>
      </c>
      <c r="G6" s="101">
        <f t="shared" si="0"/>
        <v>99981</v>
      </c>
    </row>
    <row r="7" spans="2:7">
      <c r="B7">
        <v>4</v>
      </c>
      <c r="C7" t="s">
        <v>26</v>
      </c>
      <c r="D7" t="s">
        <v>372</v>
      </c>
      <c r="E7" s="101">
        <v>22500</v>
      </c>
      <c r="F7" s="29">
        <v>162000000000</v>
      </c>
      <c r="G7" s="101">
        <f t="shared" si="0"/>
        <v>162000</v>
      </c>
    </row>
    <row r="8" spans="2:7">
      <c r="B8">
        <v>5</v>
      </c>
      <c r="C8" t="s">
        <v>42</v>
      </c>
      <c r="D8" t="s">
        <v>372</v>
      </c>
      <c r="E8" s="101">
        <f>599066*50%</f>
        <v>299533</v>
      </c>
      <c r="F8" s="29">
        <v>295040005000</v>
      </c>
      <c r="G8" s="101">
        <f t="shared" si="0"/>
        <v>295040.005</v>
      </c>
    </row>
    <row r="9" spans="2:7">
      <c r="B9">
        <v>6</v>
      </c>
      <c r="C9" t="s">
        <v>573</v>
      </c>
      <c r="D9" t="s">
        <v>372</v>
      </c>
      <c r="E9" s="101">
        <v>120000</v>
      </c>
      <c r="F9" s="29">
        <v>1500000000000</v>
      </c>
      <c r="G9" s="101">
        <f t="shared" si="0"/>
        <v>1500000</v>
      </c>
    </row>
    <row r="10" spans="2:7">
      <c r="B10">
        <v>7</v>
      </c>
      <c r="C10" t="s">
        <v>574</v>
      </c>
      <c r="D10" t="s">
        <v>372</v>
      </c>
      <c r="E10" s="101">
        <v>2500000</v>
      </c>
      <c r="F10" s="29">
        <v>1100000000000</v>
      </c>
      <c r="G10" s="101">
        <f t="shared" si="0"/>
        <v>1100000</v>
      </c>
    </row>
    <row r="11" spans="2:7">
      <c r="B11">
        <v>8</v>
      </c>
      <c r="C11" t="s">
        <v>88</v>
      </c>
      <c r="D11" t="s">
        <v>372</v>
      </c>
      <c r="E11" s="101">
        <v>25000</v>
      </c>
      <c r="F11" s="29">
        <v>55000000000</v>
      </c>
      <c r="G11" s="101">
        <f t="shared" si="0"/>
        <v>55000</v>
      </c>
    </row>
    <row r="12" spans="2:7">
      <c r="B12">
        <v>9</v>
      </c>
      <c r="C12" t="s">
        <v>92</v>
      </c>
      <c r="D12" t="s">
        <v>372</v>
      </c>
      <c r="E12" s="101">
        <v>30000</v>
      </c>
      <c r="F12" s="29">
        <v>96000000000</v>
      </c>
      <c r="G12" s="101">
        <f t="shared" si="0"/>
        <v>96000</v>
      </c>
    </row>
    <row r="13" spans="2:7">
      <c r="B13">
        <v>10</v>
      </c>
      <c r="C13" t="s">
        <v>17</v>
      </c>
      <c r="D13" t="s">
        <v>372</v>
      </c>
      <c r="E13" s="101">
        <v>1700000</v>
      </c>
      <c r="F13" s="29">
        <v>7480000000000</v>
      </c>
      <c r="G13" s="101">
        <f t="shared" si="0"/>
        <v>7480000</v>
      </c>
    </row>
    <row r="14" spans="2:7">
      <c r="B14">
        <v>11</v>
      </c>
      <c r="C14" t="s">
        <v>94</v>
      </c>
      <c r="D14" t="s">
        <v>372</v>
      </c>
      <c r="E14" s="101">
        <v>20000</v>
      </c>
      <c r="F14" s="29">
        <v>36000000000</v>
      </c>
      <c r="G14" s="101">
        <f t="shared" si="0"/>
        <v>36000</v>
      </c>
    </row>
    <row r="15" spans="2:7">
      <c r="B15">
        <v>12</v>
      </c>
      <c r="C15" t="s">
        <v>97</v>
      </c>
      <c r="D15" t="s">
        <v>372</v>
      </c>
      <c r="E15" s="101">
        <v>15000</v>
      </c>
      <c r="F15" s="29">
        <v>18000000000</v>
      </c>
      <c r="G15" s="101">
        <f t="shared" si="0"/>
        <v>18000</v>
      </c>
    </row>
    <row r="16" spans="2:7">
      <c r="B16">
        <v>13</v>
      </c>
      <c r="C16" t="s">
        <v>100</v>
      </c>
      <c r="D16" t="s">
        <v>372</v>
      </c>
      <c r="E16" s="101">
        <v>18000</v>
      </c>
      <c r="F16" s="29">
        <v>50400000000</v>
      </c>
      <c r="G16" s="101">
        <f t="shared" si="0"/>
        <v>50400</v>
      </c>
    </row>
    <row r="17" spans="1:7">
      <c r="B17">
        <v>14</v>
      </c>
      <c r="C17" t="s">
        <v>42</v>
      </c>
      <c r="D17" t="s">
        <v>372</v>
      </c>
      <c r="E17" s="101">
        <v>100000</v>
      </c>
      <c r="F17" s="29">
        <v>90000000000</v>
      </c>
      <c r="G17" s="101">
        <f t="shared" si="0"/>
        <v>90000</v>
      </c>
    </row>
    <row r="18" spans="1:7">
      <c r="B18">
        <v>15</v>
      </c>
      <c r="C18" t="s">
        <v>106</v>
      </c>
      <c r="D18" t="s">
        <v>372</v>
      </c>
      <c r="E18" s="101">
        <v>35000</v>
      </c>
      <c r="F18" s="29">
        <v>157500000000</v>
      </c>
      <c r="G18" s="101">
        <f t="shared" si="0"/>
        <v>157500</v>
      </c>
    </row>
    <row r="19" spans="1:7">
      <c r="A19" t="s">
        <v>575</v>
      </c>
      <c r="B19">
        <v>16</v>
      </c>
      <c r="C19" t="s">
        <v>108</v>
      </c>
      <c r="D19" t="s">
        <v>372</v>
      </c>
      <c r="E19" s="101">
        <v>5000</v>
      </c>
      <c r="F19" s="29">
        <v>27500000000</v>
      </c>
      <c r="G19" s="101">
        <f t="shared" si="0"/>
        <v>27500</v>
      </c>
    </row>
    <row r="20" spans="1:7">
      <c r="B20">
        <v>17</v>
      </c>
      <c r="C20" t="s">
        <v>110</v>
      </c>
      <c r="D20" t="s">
        <v>372</v>
      </c>
      <c r="E20" s="101">
        <v>12000</v>
      </c>
      <c r="F20" s="29">
        <v>45600000000</v>
      </c>
      <c r="G20" s="101">
        <f t="shared" si="0"/>
        <v>45600</v>
      </c>
    </row>
    <row r="21" spans="1:7">
      <c r="F21" s="29">
        <f>SUM(F4:F20)</f>
        <v>13164906005000</v>
      </c>
      <c r="G21" s="101">
        <f t="shared" si="0"/>
        <v>13164906.005000001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9"/>
  <sheetViews>
    <sheetView topLeftCell="C1" workbookViewId="0">
      <selection activeCell="T19" sqref="F19:T19"/>
    </sheetView>
  </sheetViews>
  <sheetFormatPr defaultColWidth="8" defaultRowHeight="13.9"/>
  <cols>
    <col min="1" max="1" width="35" customWidth="1"/>
    <col min="2" max="2" width="22.7109375" customWidth="1"/>
    <col min="3" max="3" width="18.42578125" customWidth="1"/>
    <col min="4" max="4" width="21" customWidth="1"/>
    <col min="5" max="5" width="24.42578125" customWidth="1"/>
    <col min="6" max="9" width="10.42578125" customWidth="1"/>
    <col min="10" max="12" width="11.42578125" customWidth="1"/>
    <col min="13" max="16" width="10.42578125" customWidth="1"/>
    <col min="17" max="19" width="11.42578125" customWidth="1"/>
    <col min="20" max="20" width="10.42578125" customWidth="1"/>
  </cols>
  <sheetData>
    <row r="1" spans="1:20" ht="14.45">
      <c r="A1" s="116" t="s">
        <v>576</v>
      </c>
      <c r="B1" s="116" t="s">
        <v>577</v>
      </c>
      <c r="C1" s="116" t="s">
        <v>578</v>
      </c>
      <c r="D1" s="116" t="s">
        <v>579</v>
      </c>
      <c r="E1" s="116" t="s">
        <v>580</v>
      </c>
      <c r="F1" s="116" t="s">
        <v>581</v>
      </c>
      <c r="G1" s="116" t="s">
        <v>582</v>
      </c>
      <c r="H1" s="116" t="s">
        <v>583</v>
      </c>
      <c r="I1" s="116" t="s">
        <v>584</v>
      </c>
      <c r="J1" s="116" t="s">
        <v>585</v>
      </c>
      <c r="K1" s="116" t="s">
        <v>586</v>
      </c>
      <c r="L1" s="116" t="s">
        <v>587</v>
      </c>
      <c r="M1" s="116" t="s">
        <v>588</v>
      </c>
      <c r="N1" s="116" t="s">
        <v>589</v>
      </c>
      <c r="O1" s="116" t="s">
        <v>590</v>
      </c>
      <c r="P1" s="116" t="s">
        <v>591</v>
      </c>
      <c r="Q1" s="116" t="s">
        <v>592</v>
      </c>
      <c r="R1" s="116" t="s">
        <v>593</v>
      </c>
      <c r="S1" s="116" t="s">
        <v>594</v>
      </c>
      <c r="T1" s="116" t="s">
        <v>595</v>
      </c>
    </row>
    <row r="2" spans="1:20">
      <c r="A2" t="s">
        <v>11</v>
      </c>
      <c r="B2" s="114">
        <v>226485</v>
      </c>
      <c r="C2">
        <v>15</v>
      </c>
      <c r="D2">
        <v>6</v>
      </c>
      <c r="E2">
        <v>4</v>
      </c>
      <c r="F2" s="115">
        <v>23781</v>
      </c>
      <c r="G2" s="115">
        <v>23781</v>
      </c>
      <c r="H2" s="115">
        <v>89462</v>
      </c>
      <c r="I2" s="115">
        <v>89462</v>
      </c>
      <c r="J2" s="115">
        <v>0</v>
      </c>
      <c r="K2" s="115">
        <v>0</v>
      </c>
      <c r="L2" s="115">
        <v>0</v>
      </c>
      <c r="M2" s="115">
        <v>0</v>
      </c>
      <c r="N2" s="115">
        <v>0</v>
      </c>
      <c r="O2" s="115">
        <v>0</v>
      </c>
      <c r="P2" s="115">
        <v>0</v>
      </c>
      <c r="Q2" s="115">
        <v>0</v>
      </c>
      <c r="R2" s="115">
        <v>0</v>
      </c>
      <c r="S2" s="115">
        <v>0</v>
      </c>
      <c r="T2" s="115">
        <v>0</v>
      </c>
    </row>
    <row r="3" spans="1:20">
      <c r="A3" t="s">
        <v>596</v>
      </c>
      <c r="B3" s="114">
        <v>1725400</v>
      </c>
      <c r="C3">
        <v>16</v>
      </c>
      <c r="D3">
        <v>5</v>
      </c>
      <c r="E3">
        <v>7</v>
      </c>
      <c r="F3" s="115">
        <v>181167</v>
      </c>
      <c r="G3" s="115">
        <v>181167</v>
      </c>
      <c r="H3" s="115">
        <v>272613</v>
      </c>
      <c r="I3" s="115">
        <v>272613</v>
      </c>
      <c r="J3" s="115">
        <v>272613</v>
      </c>
      <c r="K3" s="115">
        <v>272613</v>
      </c>
      <c r="L3" s="115">
        <v>272613</v>
      </c>
      <c r="M3" s="115">
        <v>0</v>
      </c>
      <c r="N3" s="115">
        <v>0</v>
      </c>
      <c r="O3" s="115">
        <v>0</v>
      </c>
      <c r="P3" s="115">
        <v>0</v>
      </c>
      <c r="Q3" s="115">
        <v>0</v>
      </c>
      <c r="R3" s="115">
        <v>0</v>
      </c>
      <c r="S3" s="115">
        <v>0</v>
      </c>
      <c r="T3" s="115">
        <v>0</v>
      </c>
    </row>
    <row r="4" spans="1:20">
      <c r="A4" t="s">
        <v>42</v>
      </c>
      <c r="B4" s="114">
        <v>295040</v>
      </c>
      <c r="C4">
        <v>8</v>
      </c>
      <c r="D4">
        <v>5</v>
      </c>
      <c r="E4">
        <v>4</v>
      </c>
      <c r="F4" s="115">
        <v>19178</v>
      </c>
      <c r="G4" s="115">
        <v>19178</v>
      </c>
      <c r="H4" s="115">
        <v>128342</v>
      </c>
      <c r="I4" s="115">
        <v>128342</v>
      </c>
      <c r="J4" s="115">
        <v>0</v>
      </c>
      <c r="K4" s="115">
        <v>0</v>
      </c>
      <c r="L4" s="115">
        <v>0</v>
      </c>
      <c r="M4" s="115">
        <v>0</v>
      </c>
      <c r="N4" s="115">
        <v>0</v>
      </c>
      <c r="O4" s="115">
        <v>0</v>
      </c>
      <c r="P4" s="115">
        <v>0</v>
      </c>
      <c r="Q4" s="115">
        <v>0</v>
      </c>
      <c r="R4" s="115">
        <v>0</v>
      </c>
      <c r="S4" s="115">
        <v>0</v>
      </c>
      <c r="T4" s="115">
        <v>0</v>
      </c>
    </row>
    <row r="5" spans="1:20">
      <c r="A5" t="s">
        <v>597</v>
      </c>
      <c r="B5" s="114">
        <v>1100000</v>
      </c>
      <c r="C5">
        <v>14</v>
      </c>
      <c r="D5">
        <v>5</v>
      </c>
      <c r="E5">
        <v>7</v>
      </c>
      <c r="F5" s="115">
        <v>0</v>
      </c>
      <c r="G5" s="115">
        <v>104500</v>
      </c>
      <c r="H5" s="115">
        <v>104500</v>
      </c>
      <c r="I5" s="115">
        <v>178200</v>
      </c>
      <c r="J5" s="115">
        <v>178200</v>
      </c>
      <c r="K5" s="115">
        <v>178200</v>
      </c>
      <c r="L5" s="115">
        <v>178200</v>
      </c>
      <c r="M5" s="115">
        <v>178200</v>
      </c>
      <c r="N5" s="115">
        <v>0</v>
      </c>
      <c r="O5" s="115">
        <v>0</v>
      </c>
      <c r="P5" s="115">
        <v>0</v>
      </c>
      <c r="Q5" s="115">
        <v>0</v>
      </c>
      <c r="R5" s="115">
        <v>0</v>
      </c>
      <c r="S5" s="115">
        <v>0</v>
      </c>
      <c r="T5" s="115">
        <v>0</v>
      </c>
    </row>
    <row r="6" spans="1:20">
      <c r="A6" t="s">
        <v>598</v>
      </c>
      <c r="B6" s="114">
        <v>55000</v>
      </c>
      <c r="C6">
        <v>10</v>
      </c>
      <c r="D6">
        <v>6</v>
      </c>
      <c r="E6">
        <v>3</v>
      </c>
      <c r="F6" s="115">
        <v>0</v>
      </c>
      <c r="G6" s="115">
        <v>0</v>
      </c>
      <c r="H6" s="115">
        <v>4400</v>
      </c>
      <c r="I6" s="115">
        <v>4400</v>
      </c>
      <c r="J6" s="115">
        <v>46200</v>
      </c>
      <c r="K6" s="115">
        <v>0</v>
      </c>
      <c r="L6" s="115">
        <v>0</v>
      </c>
      <c r="M6" s="115">
        <v>0</v>
      </c>
      <c r="N6" s="115">
        <v>0</v>
      </c>
      <c r="O6" s="115">
        <v>0</v>
      </c>
      <c r="P6" s="115">
        <v>0</v>
      </c>
      <c r="Q6" s="115">
        <v>0</v>
      </c>
      <c r="R6" s="115">
        <v>0</v>
      </c>
      <c r="S6" s="115">
        <v>0</v>
      </c>
      <c r="T6" s="115">
        <v>0</v>
      </c>
    </row>
    <row r="7" spans="1:20">
      <c r="A7" t="s">
        <v>22</v>
      </c>
      <c r="B7" s="114">
        <v>99981</v>
      </c>
      <c r="C7">
        <v>14</v>
      </c>
      <c r="D7">
        <v>6</v>
      </c>
      <c r="E7">
        <v>3</v>
      </c>
      <c r="F7" s="115">
        <v>0</v>
      </c>
      <c r="G7" s="115">
        <v>0</v>
      </c>
      <c r="H7" s="115">
        <v>0</v>
      </c>
      <c r="I7" s="115">
        <v>9998</v>
      </c>
      <c r="J7" s="115">
        <v>9998</v>
      </c>
      <c r="K7" s="115">
        <v>79985</v>
      </c>
      <c r="L7" s="115">
        <v>0</v>
      </c>
      <c r="M7" s="115">
        <v>0</v>
      </c>
      <c r="N7" s="115">
        <v>0</v>
      </c>
      <c r="O7" s="115">
        <v>0</v>
      </c>
      <c r="P7" s="115">
        <v>0</v>
      </c>
      <c r="Q7" s="115">
        <v>0</v>
      </c>
      <c r="R7" s="115">
        <v>0</v>
      </c>
      <c r="S7" s="115">
        <v>0</v>
      </c>
      <c r="T7" s="115">
        <v>0</v>
      </c>
    </row>
    <row r="8" spans="1:20">
      <c r="A8" t="s">
        <v>26</v>
      </c>
      <c r="B8" s="114">
        <v>162000</v>
      </c>
      <c r="C8">
        <v>10</v>
      </c>
      <c r="D8">
        <v>7</v>
      </c>
      <c r="E8">
        <v>4</v>
      </c>
      <c r="F8" s="115">
        <v>0</v>
      </c>
      <c r="G8" s="115">
        <v>0</v>
      </c>
      <c r="H8" s="115">
        <v>0</v>
      </c>
      <c r="I8" s="115">
        <v>13770</v>
      </c>
      <c r="J8" s="115">
        <v>13770</v>
      </c>
      <c r="K8" s="115">
        <v>67230</v>
      </c>
      <c r="L8" s="115">
        <v>67230</v>
      </c>
      <c r="M8" s="115">
        <v>0</v>
      </c>
      <c r="N8" s="115">
        <v>0</v>
      </c>
      <c r="O8" s="115">
        <v>0</v>
      </c>
      <c r="P8" s="115">
        <v>0</v>
      </c>
      <c r="Q8" s="115">
        <v>0</v>
      </c>
      <c r="R8" s="115">
        <v>0</v>
      </c>
      <c r="S8" s="115">
        <v>0</v>
      </c>
      <c r="T8" s="115">
        <v>0</v>
      </c>
    </row>
    <row r="9" spans="1:20">
      <c r="A9" t="s">
        <v>599</v>
      </c>
      <c r="B9" s="114">
        <v>7480000</v>
      </c>
      <c r="C9">
        <v>16</v>
      </c>
      <c r="D9">
        <v>5</v>
      </c>
      <c r="E9">
        <v>10</v>
      </c>
      <c r="F9" s="115">
        <v>0</v>
      </c>
      <c r="G9" s="115">
        <v>0</v>
      </c>
      <c r="H9" s="115">
        <v>0</v>
      </c>
      <c r="I9" s="115">
        <v>0</v>
      </c>
      <c r="J9" s="115">
        <v>785400</v>
      </c>
      <c r="K9" s="115">
        <v>785400</v>
      </c>
      <c r="L9" s="115">
        <v>738650</v>
      </c>
      <c r="M9" s="115">
        <v>738650</v>
      </c>
      <c r="N9" s="115">
        <v>738650</v>
      </c>
      <c r="O9" s="115">
        <v>738650</v>
      </c>
      <c r="P9" s="115">
        <v>738650</v>
      </c>
      <c r="Q9" s="115">
        <v>738650</v>
      </c>
      <c r="R9" s="115">
        <v>738650</v>
      </c>
      <c r="S9" s="115">
        <v>738650</v>
      </c>
      <c r="T9" s="115">
        <v>0</v>
      </c>
    </row>
    <row r="10" spans="1:20">
      <c r="A10" t="s">
        <v>600</v>
      </c>
      <c r="B10" s="114">
        <v>90000</v>
      </c>
      <c r="C10">
        <v>8</v>
      </c>
      <c r="D10">
        <v>5</v>
      </c>
      <c r="E10">
        <v>3</v>
      </c>
      <c r="F10" s="115">
        <v>0</v>
      </c>
      <c r="G10" s="115">
        <v>0</v>
      </c>
      <c r="H10" s="115">
        <v>0</v>
      </c>
      <c r="I10" s="115">
        <v>0</v>
      </c>
      <c r="J10" s="115">
        <v>5850</v>
      </c>
      <c r="K10" s="115">
        <v>5850</v>
      </c>
      <c r="L10" s="115">
        <v>78300</v>
      </c>
      <c r="M10" s="115">
        <v>0</v>
      </c>
      <c r="N10" s="115">
        <v>0</v>
      </c>
      <c r="O10" s="115">
        <v>0</v>
      </c>
      <c r="P10" s="115">
        <v>0</v>
      </c>
      <c r="Q10" s="115">
        <v>0</v>
      </c>
      <c r="R10" s="115">
        <v>0</v>
      </c>
      <c r="S10" s="115">
        <v>0</v>
      </c>
      <c r="T10" s="115">
        <v>0</v>
      </c>
    </row>
    <row r="11" spans="1:20">
      <c r="A11" t="s">
        <v>100</v>
      </c>
      <c r="B11" s="114">
        <v>50400</v>
      </c>
      <c r="C11">
        <v>10</v>
      </c>
      <c r="D11">
        <v>5</v>
      </c>
      <c r="E11">
        <v>3</v>
      </c>
      <c r="F11" s="115">
        <v>0</v>
      </c>
      <c r="G11" s="115">
        <v>0</v>
      </c>
      <c r="H11" s="115">
        <v>0</v>
      </c>
      <c r="I11" s="115">
        <v>0</v>
      </c>
      <c r="J11" s="115">
        <v>0</v>
      </c>
      <c r="K11" s="115">
        <v>3780</v>
      </c>
      <c r="L11" s="115">
        <v>3780</v>
      </c>
      <c r="M11" s="115">
        <v>42840</v>
      </c>
      <c r="N11" s="115">
        <v>0</v>
      </c>
      <c r="O11" s="115">
        <v>0</v>
      </c>
      <c r="P11" s="115">
        <v>0</v>
      </c>
      <c r="Q11" s="115">
        <v>0</v>
      </c>
      <c r="R11" s="115">
        <v>0</v>
      </c>
      <c r="S11" s="115">
        <v>0</v>
      </c>
      <c r="T11" s="115">
        <v>0</v>
      </c>
    </row>
    <row r="12" spans="1:20">
      <c r="A12" t="s">
        <v>94</v>
      </c>
      <c r="B12" s="114">
        <v>36000</v>
      </c>
      <c r="C12">
        <v>8</v>
      </c>
      <c r="D12">
        <v>6</v>
      </c>
      <c r="E12">
        <v>3</v>
      </c>
      <c r="F12" s="115">
        <v>0</v>
      </c>
      <c r="G12" s="115">
        <v>0</v>
      </c>
      <c r="H12" s="115">
        <v>0</v>
      </c>
      <c r="I12" s="115">
        <v>0</v>
      </c>
      <c r="J12" s="115">
        <v>0</v>
      </c>
      <c r="K12" s="115">
        <v>0</v>
      </c>
      <c r="L12" s="115">
        <v>2520</v>
      </c>
      <c r="M12" s="115">
        <v>2520</v>
      </c>
      <c r="N12" s="115">
        <v>30960</v>
      </c>
      <c r="O12" s="115">
        <v>0</v>
      </c>
      <c r="P12" s="115">
        <v>0</v>
      </c>
      <c r="Q12" s="115">
        <v>0</v>
      </c>
      <c r="R12" s="115">
        <v>0</v>
      </c>
      <c r="S12" s="115">
        <v>0</v>
      </c>
      <c r="T12" s="115">
        <v>0</v>
      </c>
    </row>
    <row r="13" spans="1:20">
      <c r="A13" t="s">
        <v>88</v>
      </c>
      <c r="B13" s="114">
        <v>96000</v>
      </c>
      <c r="C13">
        <v>12</v>
      </c>
      <c r="D13">
        <v>6</v>
      </c>
      <c r="E13">
        <v>3</v>
      </c>
      <c r="F13" s="115">
        <v>0</v>
      </c>
      <c r="G13" s="115">
        <v>0</v>
      </c>
      <c r="H13" s="115">
        <v>0</v>
      </c>
      <c r="I13" s="115">
        <v>0</v>
      </c>
      <c r="J13" s="115">
        <v>0</v>
      </c>
      <c r="K13" s="115">
        <v>0</v>
      </c>
      <c r="L13" s="115">
        <v>8640</v>
      </c>
      <c r="M13" s="115">
        <v>8640</v>
      </c>
      <c r="N13" s="115">
        <v>78720</v>
      </c>
      <c r="O13" s="115">
        <v>0</v>
      </c>
      <c r="P13" s="115">
        <v>0</v>
      </c>
      <c r="Q13" s="115">
        <v>0</v>
      </c>
      <c r="R13" s="115">
        <v>0</v>
      </c>
      <c r="S13" s="115">
        <v>0</v>
      </c>
      <c r="T13" s="115">
        <v>0</v>
      </c>
    </row>
    <row r="14" spans="1:20">
      <c r="A14" t="s">
        <v>97</v>
      </c>
      <c r="B14" s="114">
        <v>18000</v>
      </c>
      <c r="C14">
        <v>10</v>
      </c>
      <c r="D14">
        <v>12</v>
      </c>
      <c r="E14">
        <v>3</v>
      </c>
      <c r="F14" s="115">
        <v>0</v>
      </c>
      <c r="G14" s="115">
        <v>0</v>
      </c>
      <c r="H14" s="115">
        <v>0</v>
      </c>
      <c r="I14" s="115">
        <v>0</v>
      </c>
      <c r="J14" s="115">
        <v>0</v>
      </c>
      <c r="K14" s="115">
        <v>0</v>
      </c>
      <c r="L14" s="115">
        <v>0</v>
      </c>
      <c r="M14" s="115">
        <v>1980</v>
      </c>
      <c r="N14" s="115">
        <v>1980</v>
      </c>
      <c r="O14" s="115">
        <v>14040</v>
      </c>
      <c r="P14" s="115">
        <v>0</v>
      </c>
      <c r="Q14" s="115">
        <v>0</v>
      </c>
      <c r="R14" s="115">
        <v>0</v>
      </c>
      <c r="S14" s="115">
        <v>0</v>
      </c>
      <c r="T14" s="115">
        <v>0</v>
      </c>
    </row>
    <row r="15" spans="1:20">
      <c r="A15" t="s">
        <v>106</v>
      </c>
      <c r="B15" s="114">
        <v>157500</v>
      </c>
      <c r="C15">
        <v>7</v>
      </c>
      <c r="D15">
        <v>7</v>
      </c>
      <c r="E15">
        <v>4</v>
      </c>
      <c r="F15" s="115">
        <v>0</v>
      </c>
      <c r="G15" s="115">
        <v>0</v>
      </c>
      <c r="H15" s="115">
        <v>0</v>
      </c>
      <c r="I15" s="115">
        <v>0</v>
      </c>
      <c r="J15" s="115">
        <v>0</v>
      </c>
      <c r="K15" s="115">
        <v>0</v>
      </c>
      <c r="L15" s="115">
        <v>0</v>
      </c>
      <c r="M15" s="115">
        <v>11025</v>
      </c>
      <c r="N15" s="115">
        <v>11025</v>
      </c>
      <c r="O15" s="115">
        <v>67725</v>
      </c>
      <c r="P15" s="115">
        <v>67725</v>
      </c>
      <c r="Q15" s="115">
        <v>0</v>
      </c>
      <c r="R15" s="115">
        <v>0</v>
      </c>
      <c r="S15" s="115">
        <v>0</v>
      </c>
      <c r="T15" s="115">
        <v>0</v>
      </c>
    </row>
    <row r="16" spans="1:20">
      <c r="A16" t="s">
        <v>601</v>
      </c>
      <c r="B16" s="114">
        <v>27500</v>
      </c>
      <c r="C16">
        <v>6</v>
      </c>
      <c r="D16">
        <v>8</v>
      </c>
      <c r="E16">
        <v>3</v>
      </c>
      <c r="F16" s="115">
        <v>0</v>
      </c>
      <c r="G16" s="115">
        <v>0</v>
      </c>
      <c r="H16" s="115">
        <v>0</v>
      </c>
      <c r="I16" s="115">
        <v>0</v>
      </c>
      <c r="J16" s="115">
        <v>0</v>
      </c>
      <c r="K16" s="115">
        <v>0</v>
      </c>
      <c r="L16" s="115">
        <v>0</v>
      </c>
      <c r="M16" s="115">
        <v>0</v>
      </c>
      <c r="N16" s="115">
        <v>1925</v>
      </c>
      <c r="O16" s="115">
        <v>1925</v>
      </c>
      <c r="P16" s="115">
        <v>23650</v>
      </c>
      <c r="Q16" s="115">
        <v>0</v>
      </c>
      <c r="R16" s="115">
        <v>0</v>
      </c>
      <c r="S16" s="115">
        <v>0</v>
      </c>
      <c r="T16" s="115">
        <v>0</v>
      </c>
    </row>
    <row r="17" spans="1:20">
      <c r="A17" t="s">
        <v>110</v>
      </c>
      <c r="B17" s="114">
        <v>45600</v>
      </c>
      <c r="C17">
        <v>9</v>
      </c>
      <c r="D17">
        <v>8</v>
      </c>
      <c r="E17">
        <v>3</v>
      </c>
      <c r="F17" s="115">
        <v>0</v>
      </c>
      <c r="G17" s="115">
        <v>0</v>
      </c>
      <c r="H17" s="115">
        <v>0</v>
      </c>
      <c r="I17" s="115">
        <v>0</v>
      </c>
      <c r="J17" s="115">
        <v>0</v>
      </c>
      <c r="K17" s="115">
        <v>0</v>
      </c>
      <c r="L17" s="115">
        <v>0</v>
      </c>
      <c r="M17" s="115">
        <v>0</v>
      </c>
      <c r="N17" s="115">
        <v>0</v>
      </c>
      <c r="O17" s="115">
        <v>3876</v>
      </c>
      <c r="P17" s="115">
        <v>3876</v>
      </c>
      <c r="Q17" s="115">
        <v>37848</v>
      </c>
      <c r="R17" s="115">
        <v>0</v>
      </c>
      <c r="S17" s="115">
        <v>0</v>
      </c>
      <c r="T17" s="115">
        <v>0</v>
      </c>
    </row>
    <row r="18" spans="1:20">
      <c r="A18" t="s">
        <v>602</v>
      </c>
      <c r="B18" s="117">
        <v>1500000</v>
      </c>
      <c r="C18">
        <v>10</v>
      </c>
      <c r="D18">
        <v>6</v>
      </c>
      <c r="E18">
        <v>7</v>
      </c>
      <c r="F18" s="115">
        <v>0</v>
      </c>
      <c r="G18" s="115">
        <v>0</v>
      </c>
      <c r="H18" s="115">
        <v>0</v>
      </c>
      <c r="I18" s="115">
        <v>0</v>
      </c>
      <c r="J18" s="115">
        <v>0</v>
      </c>
      <c r="K18" s="115">
        <v>0</v>
      </c>
      <c r="L18" s="115">
        <v>0</v>
      </c>
      <c r="M18" s="115">
        <v>0</v>
      </c>
      <c r="N18" s="115">
        <v>0</v>
      </c>
      <c r="O18" s="115">
        <v>120000</v>
      </c>
      <c r="P18" s="115">
        <v>120000</v>
      </c>
      <c r="Q18" s="115">
        <v>315000</v>
      </c>
      <c r="R18" s="115">
        <v>315000</v>
      </c>
      <c r="S18" s="115">
        <v>315000</v>
      </c>
      <c r="T18" s="115">
        <v>315000</v>
      </c>
    </row>
    <row r="19" spans="1:20" s="118" customFormat="1">
      <c r="A19" s="118" t="s">
        <v>603</v>
      </c>
      <c r="B19" s="118">
        <v>13164906</v>
      </c>
      <c r="F19" s="118">
        <v>224126</v>
      </c>
      <c r="G19" s="118">
        <v>328626</v>
      </c>
      <c r="H19" s="118">
        <v>599317</v>
      </c>
      <c r="I19" s="118">
        <v>696785</v>
      </c>
      <c r="J19" s="118">
        <v>1312031</v>
      </c>
      <c r="K19" s="118">
        <v>1393058</v>
      </c>
      <c r="L19" s="118">
        <v>1349933</v>
      </c>
      <c r="M19" s="118">
        <v>983855</v>
      </c>
      <c r="N19" s="118">
        <v>863260</v>
      </c>
      <c r="O19" s="118">
        <v>946216</v>
      </c>
      <c r="P19" s="118">
        <v>953901</v>
      </c>
      <c r="Q19" s="118">
        <v>1091498</v>
      </c>
      <c r="R19" s="118">
        <v>1053650</v>
      </c>
      <c r="S19" s="118">
        <v>1053650</v>
      </c>
      <c r="T19" s="118">
        <v>315000</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X p w X A m Z X h W k A A A A 9 g A A A B I A H A B D b 2 5 m a W c v U G F j a 2 F n Z S 5 4 b W w g o h g A K K A U A A A A A A A A A A A A A A A A A A A A A A A A A A A A h Y 8 x D o I w G I W v Q r r T l h I T Q n 7 K w C r R x M S 4 N q V C I x R D i + V u D h 7 J K 4 h R 1 M 3 x f e 8 b 3 r t f b 5 B P X R t c 1 G B 1 b z I U Y Y o C Z W R f a V N n a H T H M E E 5 h 6 2 Q J 1 G r Y J a N T S d b Z a h x 7 p w S 4 r 3 H P s b 9 U B N G a U Q O 5 X o n G 9 U J 9 J H 1 f z n U x j p h p E I c 9 q 8 x n O F o F e G Y J Z g C W S C U 2 n w F N u 9 9 t j 8 Q i r F 1 4 6 C 4 s m G x A b J E I O 8 P / A F Q S w M E F A A C A A g A + X p w 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l 6 c F w o i k e 4 D g A A A B E A A A A T A B w A R m 9 y b X V s Y X M v U 2 V j d G l v b j E u b S C i G A A o o B Q A A A A A A A A A A A A A A A A A A A A A A A A A A A A r T k 0 u y c z P U w i G 0 I b W A F B L A Q I t A B Q A A g A I A P l 6 c F w J m V 4 V p A A A A P Y A A A A S A A A A A A A A A A A A A A A A A A A A A A B D b 2 5 m a W c v U G F j a 2 F n Z S 5 4 b W x Q S w E C L Q A U A A I A C A D 5 e n B c D 8 r p q 6 Q A A A D p A A A A E w A A A A A A A A A A A A A A A A D w A A A A W 0 N v b n R l b n R f V H l w Z X N d L n h t b F B L A Q I t A B Q A A g A I A P l 6 c F 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7 x a j Y v j o E Q L 9 E 1 4 u s T g R e A A A A A A I A A A A A A B B m A A A A A Q A A I A A A A M / e G V e m s s 7 J M E b 6 c P X x W 8 u d U e 9 d L o q N C i F t B G n c s T K P A A A A A A 6 A A A A A A g A A I A A A A L A w a 4 4 D K Y t A M 0 I z R S A M t l j + d 2 0 B W U C 7 J e + + j m s b r J l 1 U A A A A K W j s j Y C E p l 6 k N f U s I D M f R 1 i N j 1 u f T U h q K + 0 j A j E T 5 L P y t t u P R p 0 R y O N x r W W q X M 0 Q R k l V u / B V h T A e U t I I H e + g 3 r b o M s Z U v L A k E P e i N c V p + n c Q A A A A O p / d v 5 a e M J J G M R G z k s p l P P S C e c l D b k 0 F 3 o b 7 X k M s n J w 5 p R 9 R Z V l Z z w G Q l O x / G e a V z D 9 + r T y 6 C l l m 3 W K F h b o 9 k o = < / D a t a M a s h u p > 
</file>

<file path=customXml/itemProps1.xml><?xml version="1.0" encoding="utf-8"?>
<ds:datastoreItem xmlns:ds="http://schemas.openxmlformats.org/officeDocument/2006/customXml" ds:itemID="{2FBBD026-22A2-4417-99CB-9F055E4214F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HASBEILY MIRANDA</dc:creator>
  <cp:keywords/>
  <dc:description/>
  <cp:lastModifiedBy>Revision POT</cp:lastModifiedBy>
  <cp:revision/>
  <dcterms:created xsi:type="dcterms:W3CDTF">2026-03-16T20:16:23Z</dcterms:created>
  <dcterms:modified xsi:type="dcterms:W3CDTF">2026-07-06T17:21:06Z</dcterms:modified>
  <cp:category/>
  <cp:contentStatus/>
</cp:coreProperties>
</file>